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31. 스타기업 육성사업\80. 일반사업\2025년\신규 스타기업 선정\1. 계획\수정\공고 별첨 자료\프리스타\별첨 4. 신청서식(Pre-스타기업)\"/>
    </mc:Choice>
  </mc:AlternateContent>
  <xr:revisionPtr revIDLastSave="0" documentId="13_ncr:1_{7CCD023E-2743-40C7-8115-03676CF0825A}" xr6:coauthVersionLast="36" xr6:coauthVersionMax="47" xr10:uidLastSave="{00000000-0000-0000-0000-000000000000}"/>
  <bookViews>
    <workbookView xWindow="28680" yWindow="-120" windowWidth="29040" windowHeight="15720" tabRatio="825" xr2:uid="{00000000-000D-0000-FFFF-FFFF00000000}"/>
  </bookViews>
  <sheets>
    <sheet name="재무건전성평가 안내" sheetId="2" r:id="rId1"/>
    <sheet name="별지 8호 재무건전성 자체평가표" sheetId="1" r:id="rId2"/>
    <sheet name="별지 3호 매출성장률 확인서" sheetId="6" r:id="rId3"/>
    <sheet name="별지 4호 고용증가율 및 고용증가 확인서" sheetId="10" r:id="rId4"/>
    <sheet name="별지 5호 수출비중 확인서" sheetId="8" r:id="rId5"/>
    <sheet name="별지 6호 연구개발비 투자 확인서" sheetId="7" r:id="rId6"/>
    <sheet name="별지 7호 투자유치 실적 확인서" sheetId="11" r:id="rId7"/>
    <sheet name="산업평균비율" sheetId="5" state="hidden" r:id="rId8"/>
    <sheet name="평가등급" sheetId="4" state="hidden" r:id="rId9"/>
  </sheets>
  <definedNames>
    <definedName name="_xlnm.Print_Area" localSheetId="2">'별지 3호 매출성장률 확인서'!$A$1:$F$32</definedName>
    <definedName name="_xlnm.Print_Area" localSheetId="3">'별지 4호 고용증가율 및 고용증가 확인서'!$A$1:$F$30</definedName>
    <definedName name="_xlnm.Print_Area" localSheetId="4">'별지 5호 수출비중 확인서'!$A$1:$F$31</definedName>
    <definedName name="_xlnm.Print_Area" localSheetId="5">'별지 6호 연구개발비 투자 확인서'!$A$1:$F$32</definedName>
    <definedName name="_xlnm.Print_Area" localSheetId="6">'별지 7호 투자유치 실적 확인서'!$A$1:$H$30</definedName>
    <definedName name="_xlnm.Print_Area" localSheetId="1">'별지 8호 재무건전성 자체평가표'!$B$1:$H$59</definedName>
    <definedName name="_xlnm.Print_Area" localSheetId="7">산업평균비율!$A$1:$N$30</definedName>
    <definedName name="_xlnm.Print_Area" localSheetId="0">'재무건전성평가 안내'!$A$1:$I$46</definedName>
    <definedName name="표준산업분류" localSheetId="3">산업평균비율[업종별]</definedName>
    <definedName name="표준산업분류" localSheetId="4">산업평균비율[업종별]</definedName>
    <definedName name="표준산업분류" localSheetId="6">산업평균비율[업종별]</definedName>
    <definedName name="표준산업분류">산업평균비율[업종별]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6" l="1"/>
  <c r="H9" i="10" l="1"/>
  <c r="C8" i="10"/>
  <c r="D8" i="10"/>
  <c r="E9" i="10"/>
  <c r="C8" i="6"/>
  <c r="N3" i="4" l="1"/>
  <c r="N4" i="4"/>
  <c r="N5" i="4"/>
  <c r="N6" i="4"/>
  <c r="N7" i="4"/>
  <c r="N8" i="4"/>
  <c r="M3" i="4"/>
  <c r="M4" i="4"/>
  <c r="M5" i="4"/>
  <c r="M6" i="4"/>
  <c r="M7" i="4"/>
  <c r="M8" i="4"/>
  <c r="I3" i="4"/>
  <c r="I4" i="4"/>
  <c r="I5" i="4"/>
  <c r="I6" i="4"/>
  <c r="I7" i="4"/>
  <c r="I8" i="4"/>
  <c r="I9" i="4"/>
  <c r="H3" i="4"/>
  <c r="H4" i="4"/>
  <c r="H5" i="4"/>
  <c r="H6" i="4"/>
  <c r="H7" i="4"/>
  <c r="H8" i="4"/>
  <c r="H9" i="4"/>
  <c r="D9" i="4"/>
  <c r="D8" i="4"/>
  <c r="D7" i="4"/>
  <c r="D6" i="4"/>
  <c r="D5" i="4"/>
  <c r="D3" i="4"/>
  <c r="D4" i="4"/>
  <c r="C9" i="4"/>
  <c r="C8" i="4"/>
  <c r="C7" i="4"/>
  <c r="C6" i="4"/>
  <c r="C5" i="4"/>
  <c r="C3" i="4"/>
  <c r="C4" i="4"/>
  <c r="B10" i="4"/>
  <c r="B11" i="4" s="1"/>
  <c r="B12" i="4" s="1"/>
  <c r="B13" i="4" s="1"/>
  <c r="D13" i="4" s="1"/>
  <c r="F8" i="4"/>
  <c r="F7" i="4" s="1"/>
  <c r="F6" i="4" s="1"/>
  <c r="F5" i="4" s="1"/>
  <c r="F4" i="4" s="1"/>
  <c r="F10" i="4"/>
  <c r="F11" i="4" s="1"/>
  <c r="F12" i="4" s="1"/>
  <c r="F13" i="4" s="1"/>
  <c r="G10" i="4"/>
  <c r="G11" i="4" s="1"/>
  <c r="G12" i="4" s="1"/>
  <c r="G13" i="4" s="1"/>
  <c r="H13" i="4" s="1"/>
  <c r="A10" i="4"/>
  <c r="A11" i="4" s="1"/>
  <c r="A12" i="4" s="1"/>
  <c r="A13" i="4" s="1"/>
  <c r="A8" i="4"/>
  <c r="A7" i="4" s="1"/>
  <c r="A6" i="4" s="1"/>
  <c r="A5" i="4" s="1"/>
  <c r="A4" i="4" s="1"/>
  <c r="H11" i="4" l="1"/>
  <c r="I13" i="4"/>
  <c r="H10" i="4"/>
  <c r="I12" i="4"/>
  <c r="I11" i="4"/>
  <c r="I10" i="4"/>
  <c r="C11" i="4"/>
  <c r="D12" i="4"/>
  <c r="H12" i="4"/>
  <c r="C10" i="4"/>
  <c r="C12" i="4"/>
  <c r="C13" i="4"/>
  <c r="D10" i="4"/>
  <c r="D11" i="4"/>
  <c r="D26" i="1" l="1"/>
  <c r="B21" i="11"/>
  <c r="B19" i="11"/>
  <c r="F5" i="11"/>
  <c r="C5" i="11"/>
  <c r="B13" i="8" l="1"/>
  <c r="B12" i="8"/>
  <c r="B11" i="8"/>
  <c r="B10" i="8"/>
  <c r="B9" i="8"/>
  <c r="E51" i="1" l="1"/>
  <c r="E50" i="1"/>
  <c r="E48" i="1"/>
  <c r="E44" i="1"/>
  <c r="D10" i="10"/>
  <c r="B18" i="10" l="1"/>
  <c r="B16" i="10"/>
  <c r="E5" i="10"/>
  <c r="C5" i="10"/>
  <c r="E12" i="8" l="1"/>
  <c r="E10" i="8"/>
  <c r="E9" i="8"/>
  <c r="C11" i="8"/>
  <c r="B20" i="8"/>
  <c r="B18" i="8"/>
  <c r="E5" i="8"/>
  <c r="C5" i="8"/>
  <c r="E11" i="8" l="1"/>
  <c r="D13" i="8" s="1"/>
  <c r="E40" i="1" l="1"/>
  <c r="E41" i="1"/>
  <c r="E42" i="1"/>
  <c r="E43" i="1"/>
  <c r="E45" i="1"/>
  <c r="E46" i="1"/>
  <c r="E47" i="1"/>
  <c r="E49" i="1"/>
  <c r="G33" i="1"/>
  <c r="D9" i="6" l="1"/>
  <c r="E9" i="6"/>
  <c r="D10" i="6" l="1"/>
  <c r="E13" i="7"/>
  <c r="D13" i="7"/>
  <c r="E14" i="7"/>
  <c r="D14" i="7"/>
  <c r="C14" i="7"/>
  <c r="C13" i="7"/>
  <c r="B22" i="7"/>
  <c r="C8" i="7"/>
  <c r="E5" i="7"/>
  <c r="C5" i="7"/>
  <c r="B18" i="6"/>
  <c r="E5" i="6"/>
  <c r="B16" i="6"/>
  <c r="C5" i="6"/>
  <c r="C15" i="7" l="1"/>
  <c r="D8" i="6"/>
  <c r="D8" i="7"/>
  <c r="D15" i="7"/>
  <c r="E15" i="7"/>
  <c r="B20" i="7"/>
  <c r="G32" i="1"/>
  <c r="F32" i="1"/>
  <c r="E32" i="1"/>
  <c r="D32" i="1"/>
  <c r="G31" i="1"/>
  <c r="G29" i="1"/>
  <c r="G28" i="1"/>
  <c r="F36" i="1"/>
  <c r="F35" i="1"/>
  <c r="F34" i="1"/>
  <c r="F33" i="1"/>
  <c r="F31" i="1"/>
  <c r="F30" i="1"/>
  <c r="F29" i="1"/>
  <c r="F28" i="1"/>
  <c r="F27" i="1"/>
  <c r="F26" i="1"/>
  <c r="F25" i="1"/>
  <c r="E36" i="1"/>
  <c r="E35" i="1"/>
  <c r="E34" i="1"/>
  <c r="E33" i="1"/>
  <c r="E31" i="1"/>
  <c r="E30" i="1"/>
  <c r="E29" i="1"/>
  <c r="E28" i="1"/>
  <c r="E27" i="1"/>
  <c r="E26" i="1"/>
  <c r="E25" i="1"/>
  <c r="D31" i="1"/>
  <c r="D16" i="7" l="1"/>
  <c r="E8" i="6"/>
  <c r="E8" i="7"/>
  <c r="D46" i="1"/>
  <c r="F46" i="1" s="1"/>
  <c r="G46" i="1" s="1"/>
  <c r="D47" i="1"/>
  <c r="F47" i="1" s="1"/>
  <c r="G47" i="1" s="1"/>
  <c r="D30" i="1" l="1"/>
  <c r="D45" i="1" s="1"/>
  <c r="F45" i="1" s="1"/>
  <c r="G45" i="1" s="1"/>
  <c r="D29" i="1"/>
  <c r="D44" i="1" s="1"/>
  <c r="F44" i="1" s="1"/>
  <c r="G44" i="1" s="1"/>
  <c r="D28" i="1"/>
  <c r="D43" i="1" s="1"/>
  <c r="F43" i="1" s="1"/>
  <c r="G43" i="1" s="1"/>
  <c r="D27" i="1"/>
  <c r="D42" i="1" s="1"/>
  <c r="F42" i="1" s="1"/>
  <c r="G42" i="1" s="1"/>
  <c r="D41" i="1"/>
  <c r="F41" i="1" s="1"/>
  <c r="G41" i="1" s="1"/>
  <c r="D25" i="1"/>
  <c r="D40" i="1" s="1"/>
  <c r="F40" i="1" s="1"/>
  <c r="G40" i="1" s="1"/>
  <c r="D33" i="1" l="1"/>
  <c r="D48" i="1" s="1"/>
  <c r="F48" i="1" s="1"/>
  <c r="G48" i="1" s="1"/>
  <c r="J52" i="1"/>
  <c r="D36" i="1"/>
  <c r="D35" i="1"/>
  <c r="D50" i="1" s="1"/>
  <c r="F50" i="1" s="1"/>
  <c r="G50" i="1" s="1"/>
  <c r="D34" i="1"/>
  <c r="D49" i="1" s="1"/>
  <c r="F49" i="1" l="1"/>
  <c r="G49" i="1" s="1"/>
  <c r="D51" i="1"/>
  <c r="F51" i="1" l="1"/>
  <c r="G51" i="1" s="1"/>
  <c r="J16" i="1"/>
  <c r="J17" i="1" s="1"/>
  <c r="K16" i="1"/>
  <c r="K17" i="1" s="1"/>
  <c r="L16" i="1"/>
  <c r="L17" i="1" s="1"/>
  <c r="M16" i="1"/>
  <c r="M17" i="1" s="1"/>
  <c r="G24" i="1" l="1"/>
  <c r="F24" i="1"/>
  <c r="E24" i="1"/>
  <c r="D24" i="1"/>
  <c r="G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C10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매출채권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순액
예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100,000</t>
        </r>
        <r>
          <rPr>
            <sz val="9"/>
            <color indexed="81"/>
            <rFont val="돋움"/>
            <family val="3"/>
            <charset val="129"/>
          </rPr>
          <t>천원
대손충당금</t>
        </r>
        <r>
          <rPr>
            <sz val="9"/>
            <color indexed="81"/>
            <rFont val="Tahoma"/>
            <family val="2"/>
          </rPr>
          <t xml:space="preserve">   10,000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
                -----------------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  90,000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90,000</t>
        </r>
        <r>
          <rPr>
            <sz val="9"/>
            <color indexed="81"/>
            <rFont val="돋움"/>
            <family val="3"/>
            <charset val="129"/>
          </rPr>
          <t>천원으로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외상매출금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공사미수금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매출활동에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  <comment ref="F39" authorId="0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산업평균대비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성장성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수익성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해당기업</t>
        </r>
        <r>
          <rPr>
            <sz val="9"/>
            <color indexed="81"/>
            <rFont val="Tahoma"/>
            <family val="2"/>
          </rPr>
          <t>(A)-</t>
        </r>
        <r>
          <rPr>
            <sz val="9"/>
            <color indexed="81"/>
            <rFont val="돋움"/>
            <family val="3"/>
            <charset val="129"/>
          </rPr>
          <t>산업평균</t>
        </r>
        <r>
          <rPr>
            <sz val="9"/>
            <color indexed="81"/>
            <rFont val="Tahoma"/>
            <family val="2"/>
          </rPr>
          <t xml:space="preserve">(B)
</t>
        </r>
        <r>
          <rPr>
            <sz val="9"/>
            <color indexed="81"/>
            <rFont val="돋움"/>
            <family val="3"/>
            <charset val="129"/>
          </rPr>
          <t>안정성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활동성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해당기업</t>
        </r>
        <r>
          <rPr>
            <sz val="9"/>
            <color indexed="81"/>
            <rFont val="Tahoma"/>
            <family val="2"/>
          </rPr>
          <t>(A)÷</t>
        </r>
        <r>
          <rPr>
            <sz val="9"/>
            <color indexed="81"/>
            <rFont val="돋움"/>
            <family val="3"/>
            <charset val="129"/>
          </rPr>
          <t>산업평균</t>
        </r>
        <r>
          <rPr>
            <sz val="9"/>
            <color indexed="81"/>
            <rFont val="Tahoma"/>
            <family val="2"/>
          </rPr>
          <t>(B)×100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B9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 xml:space="preserve">
재무상태표에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
[</t>
        </r>
        <r>
          <rPr>
            <sz val="9"/>
            <color indexed="81"/>
            <rFont val="돋움"/>
            <family val="3"/>
            <charset val="129"/>
          </rPr>
          <t>당기말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+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손익계산서상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상각비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 xml:space="preserve">
외부감사대상법인의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재무제표에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무형자산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증감내역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부분의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
외부감사대상법인이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계정별원장을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일반적인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차변잔액으로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계정별원장의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정확히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D8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투자구분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아래와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이루어진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형태를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(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보통주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상환전환우선주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전환우선주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등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사채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전환사채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신주인수권부채사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</text>
    </comment>
  </commentList>
</comments>
</file>

<file path=xl/sharedStrings.xml><?xml version="1.0" encoding="utf-8"?>
<sst xmlns="http://schemas.openxmlformats.org/spreadsheetml/2006/main" count="300" uniqueCount="223">
  <si>
    <t>기업명</t>
    <phoneticPr fontId="1" type="noConversion"/>
  </si>
  <si>
    <t>재무현황</t>
    <phoneticPr fontId="1" type="noConversion"/>
  </si>
  <si>
    <t>구분</t>
    <phoneticPr fontId="1" type="noConversion"/>
  </si>
  <si>
    <t>계정과목</t>
  </si>
  <si>
    <t>비고</t>
    <phoneticPr fontId="1" type="noConversion"/>
  </si>
  <si>
    <t>재무상태표</t>
    <phoneticPr fontId="1" type="noConversion"/>
  </si>
  <si>
    <t>유동자산</t>
  </si>
  <si>
    <t>매출채권</t>
  </si>
  <si>
    <t>유형자산</t>
  </si>
  <si>
    <t>자산총계</t>
  </si>
  <si>
    <t>유동부채</t>
  </si>
  <si>
    <t>부채총계</t>
  </si>
  <si>
    <t>자본총계</t>
  </si>
  <si>
    <t>손익계산서</t>
    <phoneticPr fontId="1" type="noConversion"/>
  </si>
  <si>
    <t>매출액</t>
  </si>
  <si>
    <t>영업이익</t>
  </si>
  <si>
    <t>당기순이익</t>
    <phoneticPr fontId="1" type="noConversion"/>
  </si>
  <si>
    <t>재무비율</t>
    <phoneticPr fontId="1" type="noConversion"/>
  </si>
  <si>
    <t>(단위: %, 회)</t>
    <phoneticPr fontId="1" type="noConversion"/>
  </si>
  <si>
    <t>재무지표</t>
    <phoneticPr fontId="1" type="noConversion"/>
  </si>
  <si>
    <t>성장성</t>
    <phoneticPr fontId="1" type="noConversion"/>
  </si>
  <si>
    <t>매출액증가율</t>
    <phoneticPr fontId="1" type="noConversion"/>
  </si>
  <si>
    <t>유형자산증가율</t>
    <phoneticPr fontId="1" type="noConversion"/>
  </si>
  <si>
    <t>수익성</t>
    <phoneticPr fontId="1" type="noConversion"/>
  </si>
  <si>
    <t>매출액영업이익률</t>
    <phoneticPr fontId="1" type="noConversion"/>
  </si>
  <si>
    <t>총자산순이익률</t>
    <phoneticPr fontId="1" type="noConversion"/>
  </si>
  <si>
    <t>안정성</t>
    <phoneticPr fontId="1" type="noConversion"/>
  </si>
  <si>
    <t>유동비율</t>
    <phoneticPr fontId="1" type="noConversion"/>
  </si>
  <si>
    <t>활동성</t>
    <phoneticPr fontId="1" type="noConversion"/>
  </si>
  <si>
    <t>매출채권회전율</t>
    <phoneticPr fontId="1" type="noConversion"/>
  </si>
  <si>
    <t>재무평가</t>
    <phoneticPr fontId="1" type="noConversion"/>
  </si>
  <si>
    <t>(단위: %, 배)</t>
    <phoneticPr fontId="1" type="noConversion"/>
  </si>
  <si>
    <t>해당기업(A)</t>
    <phoneticPr fontId="1" type="noConversion"/>
  </si>
  <si>
    <t>산업평균(B)</t>
    <phoneticPr fontId="1" type="noConversion"/>
  </si>
  <si>
    <t>기타</t>
    <phoneticPr fontId="1" type="noConversion"/>
  </si>
  <si>
    <t>산업분류코드</t>
    <phoneticPr fontId="1" type="noConversion"/>
  </si>
  <si>
    <t>재무건전성 자체평가표</t>
  </si>
  <si>
    <t>기준점수</t>
    <phoneticPr fontId="1" type="noConversion"/>
  </si>
  <si>
    <t>상대비율</t>
    <phoneticPr fontId="1" type="noConversion"/>
  </si>
  <si>
    <t>중소기업</t>
  </si>
  <si>
    <t>C33 기타 제품 제조업</t>
  </si>
  <si>
    <t>C32 가구</t>
  </si>
  <si>
    <t>C31 기타 운송장비</t>
  </si>
  <si>
    <t>C30 자동차 및 트레일러</t>
  </si>
  <si>
    <t>C29 기타 기계 및 장비</t>
  </si>
  <si>
    <t>C28 전기장비</t>
  </si>
  <si>
    <t>C27 의료, 정밀, 광학기기 및 시계</t>
  </si>
  <si>
    <t>C26 전자부품, 컴퓨터, 영상, 음향 및 통신장비</t>
  </si>
  <si>
    <t>C25 금속가공제품(기계 및 가구 제외)</t>
  </si>
  <si>
    <t>C24 1차 금속</t>
  </si>
  <si>
    <t>C23 비금속 광물제품</t>
  </si>
  <si>
    <t>C22 고무제품 및 플라스틱제품</t>
  </si>
  <si>
    <t>C21 의료용 물질 및 의약품</t>
  </si>
  <si>
    <t>C20 화학물질 및 화학제품(의약품 제외)</t>
  </si>
  <si>
    <t>C19 코크스, 연탄 및 석유정제품</t>
  </si>
  <si>
    <t>C18 인쇄 및 기록매체 복제업</t>
  </si>
  <si>
    <t>C17 펄프, 종이 및 종이제품</t>
  </si>
  <si>
    <t>C16 목재 및 나무제품(가구 제외)</t>
  </si>
  <si>
    <t>C15 가죽, 가방 및 신발</t>
  </si>
  <si>
    <t>C14 의복, 의복액세서리 및 모피제품</t>
  </si>
  <si>
    <t>C13 섬유제품(의복제외)</t>
  </si>
  <si>
    <t>C11 음료</t>
  </si>
  <si>
    <t>C10 식료품</t>
  </si>
  <si>
    <t>총자산회전율</t>
    <phoneticPr fontId="1" type="noConversion"/>
  </si>
  <si>
    <t>이자보상비율</t>
    <phoneticPr fontId="1" type="noConversion"/>
  </si>
  <si>
    <t>규모코드별</t>
  </si>
  <si>
    <t>업종별</t>
  </si>
  <si>
    <t>평가점수</t>
    <phoneticPr fontId="1" type="noConversion"/>
  </si>
  <si>
    <t>배점</t>
    <phoneticPr fontId="1" type="noConversion"/>
  </si>
  <si>
    <t>(단위: 천원)</t>
    <phoneticPr fontId="1" type="noConversion"/>
  </si>
  <si>
    <t>재고자산</t>
    <phoneticPr fontId="1" type="noConversion"/>
  </si>
  <si>
    <t>총자산증가율</t>
    <phoneticPr fontId="1" type="noConversion"/>
  </si>
  <si>
    <t>매출액세전이익률</t>
    <phoneticPr fontId="1" type="noConversion"/>
  </si>
  <si>
    <t>재고자산회전율</t>
    <phoneticPr fontId="1" type="noConversion"/>
  </si>
  <si>
    <t>부채비율</t>
    <phoneticPr fontId="1" type="noConversion"/>
  </si>
  <si>
    <t>세전이익</t>
    <phoneticPr fontId="1" type="noConversion"/>
  </si>
  <si>
    <t>이자비용</t>
    <phoneticPr fontId="1" type="noConversion"/>
  </si>
  <si>
    <t>대차검증</t>
    <phoneticPr fontId="1" type="noConversion"/>
  </si>
  <si>
    <t>중요한 재무변동이 있는 경우 그 내역을 기재</t>
    <phoneticPr fontId="1" type="noConversion"/>
  </si>
  <si>
    <t>최근 4개 사업연도 기간내에 법인전환, 합병, 분할등으로 인해</t>
    <phoneticPr fontId="1" type="noConversion"/>
  </si>
  <si>
    <t>매출액증가율(20)</t>
    <phoneticPr fontId="1" type="noConversion"/>
  </si>
  <si>
    <t>총자산증가율(5)</t>
    <phoneticPr fontId="1" type="noConversion"/>
  </si>
  <si>
    <t>유형자산증가율(5)</t>
    <phoneticPr fontId="1" type="noConversion"/>
  </si>
  <si>
    <t>매출액영업이익률(20)</t>
    <phoneticPr fontId="1" type="noConversion"/>
  </si>
  <si>
    <t>매출액세전이익률(5)</t>
    <phoneticPr fontId="1" type="noConversion"/>
  </si>
  <si>
    <t>총자산순이익률(5)</t>
    <phoneticPr fontId="1" type="noConversion"/>
  </si>
  <si>
    <t>이자보상비율(5)</t>
    <phoneticPr fontId="1" type="noConversion"/>
  </si>
  <si>
    <t>매출채권회전율(5)</t>
    <phoneticPr fontId="1" type="noConversion"/>
  </si>
  <si>
    <t>재고자산회전율(5)</t>
    <phoneticPr fontId="1" type="noConversion"/>
  </si>
  <si>
    <t>총자산회전율(10)</t>
    <phoneticPr fontId="1" type="noConversion"/>
  </si>
  <si>
    <t>성장성(30)</t>
    <phoneticPr fontId="1" type="noConversion"/>
  </si>
  <si>
    <t>수익성(30)</t>
    <phoneticPr fontId="1" type="noConversion"/>
  </si>
  <si>
    <t>안정성(20)</t>
    <phoneticPr fontId="1" type="noConversion"/>
  </si>
  <si>
    <t>활동성(20)</t>
    <phoneticPr fontId="1" type="noConversion"/>
  </si>
  <si>
    <t>부채비율(10)</t>
    <phoneticPr fontId="1" type="noConversion"/>
  </si>
  <si>
    <t>유동비율(5)</t>
    <phoneticPr fontId="1" type="noConversion"/>
  </si>
  <si>
    <t>용도</t>
  </si>
  <si>
    <t>구분</t>
  </si>
  <si>
    <t xml:space="preserve">상기와 같이 확인하며 제출한 자료에 대한 모든 법적 책임은 
당사에 있음을 확인합니다. </t>
  </si>
  <si>
    <t>대표자명</t>
    <phoneticPr fontId="1" type="noConversion"/>
  </si>
  <si>
    <t>제출일자</t>
    <phoneticPr fontId="1" type="noConversion"/>
  </si>
  <si>
    <t>대표자</t>
    <phoneticPr fontId="1" type="noConversion"/>
  </si>
  <si>
    <t>매출액성장률
(CAGR)</t>
    <phoneticPr fontId="1" type="noConversion"/>
  </si>
  <si>
    <t>합계(100)</t>
    <phoneticPr fontId="1" type="noConversion"/>
  </si>
  <si>
    <t>1) CAGR계산 : CAGR(Compound Annual Growth Rate)은 여러해 동안의 성장률을 평균으로 환산한 것으로 매년의 성장률을 산술평균이 아닌 기하평균 값</t>
    <phoneticPr fontId="1" type="noConversion"/>
  </si>
  <si>
    <t>대 구 광 역 시 장  귀하</t>
    <phoneticPr fontId="1" type="noConversion"/>
  </si>
  <si>
    <t>⑤연구개발비합계
(=①+②+③+④)</t>
    <phoneticPr fontId="1" type="noConversion"/>
  </si>
  <si>
    <t>⑥매출액</t>
    <phoneticPr fontId="1" type="noConversion"/>
  </si>
  <si>
    <t>⑦연구개발비 투자비율
(=⑤/⑥*100)</t>
    <phoneticPr fontId="1" type="noConversion"/>
  </si>
  <si>
    <t>판매비와관리비의 연구비, 경상개발비 또는 (경상)연구개발비</t>
    <phoneticPr fontId="1" type="noConversion"/>
  </si>
  <si>
    <t>제조경비의 연구비, 경상개발비 또는 (경상)연구개발비</t>
    <phoneticPr fontId="1" type="noConversion"/>
  </si>
  <si>
    <t>연구비, 경상개발비 또는 (경상)연구개발비</t>
    <phoneticPr fontId="1" type="noConversion"/>
  </si>
  <si>
    <t>④기타원가명세서</t>
    <phoneticPr fontId="1" type="noConversion"/>
  </si>
  <si>
    <t>③제조원가명세서</t>
    <phoneticPr fontId="1" type="noConversion"/>
  </si>
  <si>
    <t>②포괄손익계산서</t>
    <phoneticPr fontId="1" type="noConversion"/>
  </si>
  <si>
    <t>①재무상태표</t>
    <phoneticPr fontId="1" type="noConversion"/>
  </si>
  <si>
    <t>무형자산의 개발비</t>
    <phoneticPr fontId="1" type="noConversion"/>
  </si>
  <si>
    <t>계정과목</t>
    <phoneticPr fontId="1" type="noConversion"/>
  </si>
  <si>
    <t>당해 연도 제조원가명세서의 금액</t>
    <phoneticPr fontId="1" type="noConversion"/>
  </si>
  <si>
    <t>당해 연도 기타원가명세서의 금액</t>
    <phoneticPr fontId="1" type="noConversion"/>
  </si>
  <si>
    <t>당해 연도 손익계산서 금액</t>
    <phoneticPr fontId="1" type="noConversion"/>
  </si>
  <si>
    <t>연구개발비 해당금액</t>
    <phoneticPr fontId="1" type="noConversion"/>
  </si>
  <si>
    <t>※ 연구개발비 개념</t>
    <phoneticPr fontId="1" type="noConversion"/>
  </si>
  <si>
    <t>기업회계기준서(K-IFRS 및 일반기업회계기준)에 따라 계산된 금액</t>
    <phoneticPr fontId="1" type="noConversion"/>
  </si>
  <si>
    <t>최근 3년 R&amp;D투자비율</t>
    <phoneticPr fontId="1" type="noConversion"/>
  </si>
  <si>
    <t>매출액(천원)</t>
    <phoneticPr fontId="1" type="noConversion"/>
  </si>
  <si>
    <r>
      <t>당해 연도 개발비 총 증가금액
(=</t>
    </r>
    <r>
      <rPr>
        <b/>
        <u/>
        <sz val="11"/>
        <color theme="1"/>
        <rFont val="맑은 고딕"/>
        <family val="3"/>
        <charset val="129"/>
        <scheme val="minor"/>
      </rPr>
      <t>당기말 개발비-전기말 개발비+개발비상각비</t>
    </r>
    <r>
      <rPr>
        <sz val="11"/>
        <color theme="1"/>
        <rFont val="맑은 고딕"/>
        <family val="2"/>
        <charset val="129"/>
        <scheme val="minor"/>
      </rPr>
      <t>)</t>
    </r>
    <phoneticPr fontId="1" type="noConversion"/>
  </si>
  <si>
    <t>※ 붙임 서류</t>
    <phoneticPr fontId="1" type="noConversion"/>
  </si>
  <si>
    <t>① 재무상태표, 손익계산서</t>
    <phoneticPr fontId="1" type="noConversion"/>
  </si>
  <si>
    <t>② 원가명세서(해당사항이 있는 경우에 한함)</t>
    <phoneticPr fontId="1" type="noConversion"/>
  </si>
  <si>
    <t>③ 재무상태표상 개발비 금액이 있는 경우 "합계잔액시산표" 또는 무형자산의 개발비 "계정별원장"</t>
    <phoneticPr fontId="1" type="noConversion"/>
  </si>
  <si>
    <t>[별지 7호]</t>
    <phoneticPr fontId="1" type="noConversion"/>
  </si>
  <si>
    <t>[별지 3호]</t>
    <phoneticPr fontId="1" type="noConversion"/>
  </si>
  <si>
    <t>[별지 6호]</t>
    <phoneticPr fontId="1" type="noConversion"/>
  </si>
  <si>
    <t>←</t>
    <phoneticPr fontId="1" type="noConversion"/>
  </si>
  <si>
    <t>연구개발비 투자확인서 (해당시 제출)</t>
    <phoneticPr fontId="1" type="noConversion"/>
  </si>
  <si>
    <t>매출성장률 확인서 (해당시 제출)</t>
    <phoneticPr fontId="1" type="noConversion"/>
  </si>
  <si>
    <t>재무건전성 자체평가표 (필수 제출)</t>
    <phoneticPr fontId="1" type="noConversion"/>
  </si>
  <si>
    <t>C34 산업용기계 및 장비수리업</t>
  </si>
  <si>
    <t>총자산증가율</t>
  </si>
  <si>
    <t>유형자산증가율</t>
  </si>
  <si>
    <t>매출액증가율</t>
  </si>
  <si>
    <t>총자산순이익률</t>
  </si>
  <si>
    <t>매출액세전이익률</t>
  </si>
  <si>
    <t>매출액영업이익률</t>
  </si>
  <si>
    <t>이자보상비율</t>
  </si>
  <si>
    <t>유동비율</t>
  </si>
  <si>
    <t>부채비율</t>
  </si>
  <si>
    <t>총자산회전율</t>
  </si>
  <si>
    <t>재고자산회전율</t>
  </si>
  <si>
    <t>매출채권회전율</t>
  </si>
  <si>
    <t>수출비중 확인서 (해당시 제출)</t>
    <phoneticPr fontId="1" type="noConversion"/>
  </si>
  <si>
    <t>[별지 5호]</t>
    <phoneticPr fontId="1" type="noConversion"/>
  </si>
  <si>
    <t>평균환율</t>
    <phoneticPr fontId="1" type="noConversion"/>
  </si>
  <si>
    <t>원화환산금액</t>
    <phoneticPr fontId="1" type="noConversion"/>
  </si>
  <si>
    <t>외화(USD)</t>
    <phoneticPr fontId="1" type="noConversion"/>
  </si>
  <si>
    <t>(단위: USD, 천원)</t>
    <phoneticPr fontId="1" type="noConversion"/>
  </si>
  <si>
    <t>① 수출실적증명서</t>
    <phoneticPr fontId="1" type="noConversion"/>
  </si>
  <si>
    <t xml:space="preserve">   (간접수출) ㈜한국무역정보통신‘수출실적의 확인 및 증명발급서’</t>
    <phoneticPr fontId="1" type="noConversion"/>
  </si>
  <si>
    <t>평균환율은 서울외국환중개에 공시된 1년간의 일평균환율을 적용</t>
    <phoneticPr fontId="1" type="noConversion"/>
  </si>
  <si>
    <t>http://www.smbs.biz/ExRate/StdExRate.jsp</t>
  </si>
  <si>
    <t>증가(감소)</t>
    <phoneticPr fontId="1" type="noConversion"/>
  </si>
  <si>
    <t>※ 양식 임의변경 불가</t>
    <phoneticPr fontId="1" type="noConversion"/>
  </si>
  <si>
    <t>고용증가율 및 고용증가 확인서 (해당시 제출)</t>
    <phoneticPr fontId="1" type="noConversion"/>
  </si>
  <si>
    <t xml:space="preserve"> (신청서상의 표준산업분류와 동일하게 입력)</t>
    <phoneticPr fontId="1" type="noConversion"/>
  </si>
  <si>
    <t xml:space="preserve"> 표준산업분류 찾아보기</t>
    <phoneticPr fontId="1" type="noConversion"/>
  </si>
  <si>
    <r>
      <t xml:space="preserve"> 재무상태표 및 손익계산서상의 계정별 금액을 </t>
    </r>
    <r>
      <rPr>
        <b/>
        <u/>
        <sz val="11"/>
        <color rgb="FFFF0000"/>
        <rFont val="맑은 고딕"/>
        <family val="3"/>
        <charset val="129"/>
        <scheme val="minor"/>
      </rPr>
      <t>천원</t>
    </r>
    <r>
      <rPr>
        <b/>
        <u/>
        <sz val="11"/>
        <color theme="1"/>
        <rFont val="맑은 고딕"/>
        <family val="3"/>
        <charset val="129"/>
        <scheme val="minor"/>
      </rPr>
      <t>단위</t>
    </r>
    <r>
      <rPr>
        <sz val="11"/>
        <color theme="1"/>
        <rFont val="맑은 고딕"/>
        <family val="2"/>
        <charset val="129"/>
        <scheme val="minor"/>
      </rPr>
      <t>로 입력</t>
    </r>
    <phoneticPr fontId="1" type="noConversion"/>
  </si>
  <si>
    <r>
      <t xml:space="preserve"> 외상매출금 및 받을어음 등의 합계액에서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u/>
        <sz val="11"/>
        <color theme="1"/>
        <rFont val="맑은 고딕"/>
        <family val="3"/>
        <charset val="129"/>
        <scheme val="minor"/>
      </rPr>
      <t>대손충당금을 차감한 순액</t>
    </r>
    <phoneticPr fontId="1" type="noConversion"/>
  </si>
  <si>
    <t xml:space="preserve"> [작성요령] 하늘색 음영으로 칠해진 부분만 입력</t>
    <phoneticPr fontId="1" type="noConversion"/>
  </si>
  <si>
    <t>[별지 4호]</t>
    <phoneticPr fontId="1" type="noConversion"/>
  </si>
  <si>
    <t xml:space="preserve"> * 외부감사대상법인으로 전자공시시스템에서 상기 자료를 확인할 수 있는 경우에는 ① 및 ③ 제출 면제</t>
    <phoneticPr fontId="1" type="noConversion"/>
  </si>
  <si>
    <t>투자금액</t>
    <phoneticPr fontId="1" type="noConversion"/>
  </si>
  <si>
    <t>투자자</t>
    <phoneticPr fontId="1" type="noConversion"/>
  </si>
  <si>
    <t>① 주식등변동상황명세서(법인세법 시행규칙 별지 제54호 서식, 최근 사업연도말 현재 기준)</t>
    <phoneticPr fontId="1" type="noConversion"/>
  </si>
  <si>
    <t>투자구분</t>
    <phoneticPr fontId="1" type="noConversion"/>
  </si>
  <si>
    <t>비고(발행가액 등 투자조건)</t>
    <phoneticPr fontId="1" type="noConversion"/>
  </si>
  <si>
    <t>② 투자계약서 등</t>
    <phoneticPr fontId="1" type="noConversion"/>
  </si>
  <si>
    <t>상대값</t>
    <phoneticPr fontId="1" type="noConversion"/>
  </si>
  <si>
    <r>
      <t>산업평균대비</t>
    </r>
    <r>
      <rPr>
        <vertAlign val="superscript"/>
        <sz val="11"/>
        <color theme="1"/>
        <rFont val="맑은 고딕"/>
        <family val="3"/>
        <charset val="129"/>
        <scheme val="minor"/>
      </rPr>
      <t>*</t>
    </r>
    <phoneticPr fontId="1" type="noConversion"/>
  </si>
  <si>
    <r>
      <rPr>
        <vertAlign val="superscript"/>
        <sz val="9"/>
        <color theme="1"/>
        <rFont val="맑은 고딕"/>
        <family val="3"/>
        <charset val="129"/>
        <scheme val="minor"/>
      </rPr>
      <t>*</t>
    </r>
    <r>
      <rPr>
        <sz val="9"/>
        <color theme="1"/>
        <rFont val="맑은 고딕"/>
        <family val="3"/>
        <charset val="129"/>
        <scheme val="minor"/>
      </rPr>
      <t xml:space="preserve"> 성장성 및 수익성은 해당기업-산업평균, 안정성 및 활동성은 해당기업÷산업평균×100</t>
    </r>
    <phoneticPr fontId="1" type="noConversion"/>
  </si>
  <si>
    <t xml:space="preserve">   (직수출) 한국무역통계진흥원 또는 한국무역협회 발급 ‘수출실적증명서’</t>
    <phoneticPr fontId="1" type="noConversion"/>
  </si>
  <si>
    <t>안정성, 회전율</t>
    <phoneticPr fontId="1" type="noConversion"/>
  </si>
  <si>
    <t>20점</t>
    <phoneticPr fontId="1" type="noConversion"/>
  </si>
  <si>
    <t>5점</t>
  </si>
  <si>
    <t>5점</t>
    <phoneticPr fontId="1" type="noConversion"/>
  </si>
  <si>
    <t>자산없음</t>
  </si>
  <si>
    <t>자산없음</t>
    <phoneticPr fontId="1" type="noConversion"/>
  </si>
  <si>
    <t>매출없음</t>
  </si>
  <si>
    <t>매출없음</t>
    <phoneticPr fontId="1" type="noConversion"/>
  </si>
  <si>
    <t>10점</t>
    <phoneticPr fontId="1" type="noConversion"/>
  </si>
  <si>
    <t>예외사항</t>
    <phoneticPr fontId="1" type="noConversion"/>
  </si>
  <si>
    <t>부채없음</t>
    <phoneticPr fontId="1" type="noConversion"/>
  </si>
  <si>
    <t>자본없음</t>
    <phoneticPr fontId="1" type="noConversion"/>
  </si>
  <si>
    <t>이자없음</t>
    <phoneticPr fontId="1" type="noConversion"/>
  </si>
  <si>
    <t>채권없음</t>
    <phoneticPr fontId="1" type="noConversion"/>
  </si>
  <si>
    <t>재고없음</t>
    <phoneticPr fontId="1" type="noConversion"/>
  </si>
  <si>
    <t>[별지 8호]</t>
    <phoneticPr fontId="1" type="noConversion"/>
  </si>
  <si>
    <t>[별지 3호 ~ 8호 서식]</t>
    <phoneticPr fontId="2" type="noConversion"/>
  </si>
  <si>
    <t>기    업    명</t>
    <phoneticPr fontId="1" type="noConversion"/>
  </si>
  <si>
    <t>※ 작성기준
(직수출) 한국무역통계진흥원 또는 한국무역협회 발급 ‘수출실적증명서
(간접수출) ㈜한국무역정보통신‘수출실적의 확인 및 증명발급서’</t>
    <phoneticPr fontId="1" type="noConversion"/>
  </si>
  <si>
    <t xml:space="preserve"> 산업분류코드: "C5" 셀을 선택한 후 ▽을 눌러 목록에서 선택</t>
    <phoneticPr fontId="1" type="noConversion"/>
  </si>
  <si>
    <t>G 도매 및 소매업</t>
  </si>
  <si>
    <t>J 정보통신업</t>
  </si>
  <si>
    <t>M 전문, 과학 및 기술 서비스업</t>
  </si>
  <si>
    <t>N 사업시설관리 및 사업지원 및 임대서비스업</t>
  </si>
  <si>
    <t>연도말 고용인원</t>
    <phoneticPr fontId="1" type="noConversion"/>
  </si>
  <si>
    <t>고용증가율</t>
    <phoneticPr fontId="1" type="noConversion"/>
  </si>
  <si>
    <t>1) 연도말 기준 고용보험 피보험자 수를 기준으로 작성
    고용산재보험 토탈서비스 (http://total.kcomwel.or.kr) 에서 발급 가능</t>
    <phoneticPr fontId="1" type="noConversion"/>
  </si>
  <si>
    <t>투자일</t>
    <phoneticPr fontId="1" type="noConversion"/>
  </si>
  <si>
    <t>(재)대구지역산업진흥원</t>
    <phoneticPr fontId="2" type="noConversion"/>
  </si>
  <si>
    <t>Pre-스타기업 신청용</t>
    <phoneticPr fontId="1" type="noConversion"/>
  </si>
  <si>
    <t>Pre-스타기업 신청용</t>
    <phoneticPr fontId="1" type="noConversion"/>
  </si>
  <si>
    <t>Pre-스타기업 신청용</t>
    <phoneticPr fontId="1" type="noConversion"/>
  </si>
  <si>
    <t>Pre-스타기업 신청용</t>
    <phoneticPr fontId="1" type="noConversion"/>
  </si>
  <si>
    <t>2025년   5월</t>
    <phoneticPr fontId="2" type="noConversion"/>
  </si>
  <si>
    <t>2021년</t>
  </si>
  <si>
    <t>2022년</t>
  </si>
  <si>
    <t>2023년</t>
  </si>
  <si>
    <t>2024년</t>
    <phoneticPr fontId="1" type="noConversion"/>
  </si>
  <si>
    <t>2) '22 ~ '24년 3년간 연평균 성장률(CAGR) = { (2024년도 매출액 ÷ 2022년도 매출액)^1/2 } -1</t>
    <phoneticPr fontId="1" type="noConversion"/>
  </si>
  <si>
    <t>2) 고용증가율:
    (2024년 12월말 고용보험 피보험자 수 – 2023년 12월말 고용보험 피보험자 수)
    ÷ 2023년 12월말 고용보험 피보험자 수) × 100</t>
    <phoneticPr fontId="1" type="noConversion"/>
  </si>
  <si>
    <t>최근 3년 R&amp;D투자비율:
('24년 R&amp;D투자비율 + '23년 R&amp;D투자비율 + '22년 R&amp;D투자비율) × (1/3)</t>
    <phoneticPr fontId="1" type="noConversion"/>
  </si>
  <si>
    <t>투자유치 실적 확인서 (해당시 제출)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</si>
</sst>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76" formatCode="#,##0.00_);\(#,##0.00\);\-_);@_)"/>
    <numFmt numFmtId="177" formatCode=";;;@_)"/>
    <numFmt numFmtId="178" formatCode="#,##0_);\(#,##0\);\-_);@_)"/>
    <numFmt numFmtId="179" formatCode="???\ &quot;이&quot;&quot;상&quot;"/>
    <numFmt numFmtId="180" formatCode="yyyy&quot;년&quot;\ m&quot;월&quot;\ d&quot;일&quot;;@"/>
    <numFmt numFmtId="181" formatCode="&quot;US$&quot;#,##0.00_);\(&quot;US$&quot;#,##0.00\);\-_);@_)"/>
    <numFmt numFmtId="182" formatCode="#,##0,,_);\(#,##0,,\);\-_);@_)"/>
    <numFmt numFmtId="183" formatCode="#,##0,_);\(#,##0,\);\-_);@_)"/>
    <numFmt numFmtId="184" formatCode="??0\ &quot;이&quot;&quot;상&quot;"/>
    <numFmt numFmtId="185" formatCode="#,##0.0_);\(#,##0.0\);\-_);@_)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체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theme="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3"/>
      <name val="맑은 고딕"/>
      <family val="2"/>
      <charset val="129"/>
      <scheme val="major"/>
    </font>
    <font>
      <b/>
      <sz val="12"/>
      <color theme="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6"/>
      <color theme="6" tint="-0.249977111117893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6" tint="-0.499984740745262"/>
      <name val="맑은 고딕"/>
      <family val="2"/>
      <charset val="129"/>
      <scheme val="major"/>
    </font>
    <font>
      <b/>
      <sz val="14"/>
      <color theme="6" tint="-0.499984740745262"/>
      <name val="맑은 고딕"/>
      <family val="2"/>
      <charset val="129"/>
      <scheme val="minor"/>
    </font>
    <font>
      <b/>
      <sz val="12"/>
      <color theme="6" tint="-0.499984740745262"/>
      <name val="맑은 고딕"/>
      <family val="2"/>
      <charset val="129"/>
      <scheme val="minor"/>
    </font>
    <font>
      <b/>
      <sz val="11"/>
      <color theme="6" tint="-0.499984740745262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ck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 style="thick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n">
        <color theme="6"/>
      </bottom>
      <diagonal/>
    </border>
    <border>
      <left/>
      <right/>
      <top style="thick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ck">
        <color theme="6"/>
      </left>
      <right/>
      <top style="thick">
        <color theme="6"/>
      </top>
      <bottom style="thick">
        <color theme="6"/>
      </bottom>
      <diagonal/>
    </border>
    <border>
      <left style="thick">
        <color theme="6"/>
      </left>
      <right style="thick">
        <color theme="6"/>
      </right>
      <top style="thick">
        <color theme="6"/>
      </top>
      <bottom style="thick">
        <color theme="6"/>
      </bottom>
      <diagonal/>
    </border>
    <border>
      <left/>
      <right style="thin">
        <color theme="6"/>
      </right>
      <top style="thick">
        <color theme="6"/>
      </top>
      <bottom style="thin">
        <color theme="6"/>
      </bottom>
      <diagonal/>
    </border>
    <border>
      <left/>
      <right/>
      <top/>
      <bottom style="medium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 style="double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double">
        <color theme="6"/>
      </top>
      <bottom style="thin">
        <color theme="6"/>
      </bottom>
      <diagonal/>
    </border>
    <border>
      <left/>
      <right/>
      <top style="medium">
        <color theme="6"/>
      </top>
      <bottom style="thin">
        <color theme="6"/>
      </bottom>
      <diagonal/>
    </border>
    <border>
      <left/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/>
      <top style="medium">
        <color theme="6"/>
      </top>
      <bottom style="thin">
        <color theme="6"/>
      </bottom>
      <diagonal/>
    </border>
  </borders>
  <cellStyleXfs count="26">
    <xf numFmtId="178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178" fontId="26" fillId="0" borderId="0" applyNumberFormat="0" applyFill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49" fontId="29" fillId="0" borderId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82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0" fontId="17" fillId="0" borderId="16" applyNumberFormat="0" applyFont="0" applyFill="0" applyAlignment="0" applyProtection="0">
      <alignment vertical="center"/>
    </xf>
    <xf numFmtId="0" fontId="17" fillId="0" borderId="28" applyNumberFormat="0" applyFont="0" applyFill="0" applyAlignment="0" applyProtection="0">
      <alignment vertical="center"/>
    </xf>
    <xf numFmtId="0" fontId="17" fillId="0" borderId="23" applyNumberFormat="0" applyFont="0" applyFill="0" applyAlignment="0" applyProtection="0">
      <alignment vertical="center"/>
    </xf>
    <xf numFmtId="0" fontId="17" fillId="0" borderId="10" applyNumberFormat="0" applyFont="0" applyFill="0" applyAlignment="0" applyProtection="0">
      <alignment vertical="center"/>
    </xf>
    <xf numFmtId="0" fontId="17" fillId="0" borderId="2" applyNumberFormat="0" applyFont="0" applyFill="0" applyAlignment="0" applyProtection="0">
      <alignment vertical="center"/>
    </xf>
    <xf numFmtId="0" fontId="17" fillId="0" borderId="1" applyNumberFormat="0" applyFont="0" applyFill="0" applyAlignment="0" applyProtection="0">
      <alignment vertical="center"/>
    </xf>
    <xf numFmtId="0" fontId="17" fillId="0" borderId="30" applyNumberFormat="0" applyFont="0" applyFill="0" applyAlignment="0" applyProtection="0">
      <alignment vertical="center"/>
    </xf>
    <xf numFmtId="0" fontId="17" fillId="0" borderId="29" applyNumberFormat="0" applyFont="0" applyFill="0" applyAlignment="0" applyProtection="0">
      <alignment vertical="center"/>
    </xf>
    <xf numFmtId="0" fontId="17" fillId="0" borderId="31" applyNumberFormat="0" applyFont="0" applyFill="0" applyAlignment="0" applyProtection="0">
      <alignment vertical="center"/>
    </xf>
    <xf numFmtId="0" fontId="17" fillId="0" borderId="32" applyNumberFormat="0" applyFont="0" applyFill="0" applyAlignment="0" applyProtection="0">
      <alignment vertical="center"/>
    </xf>
  </cellStyleXfs>
  <cellXfs count="154">
    <xf numFmtId="178" fontId="0" fillId="0" borderId="0" xfId="0">
      <alignment vertical="center"/>
    </xf>
    <xf numFmtId="178" fontId="6" fillId="0" borderId="0" xfId="0" applyFont="1" applyAlignment="1">
      <alignment horizontal="center" vertical="center"/>
    </xf>
    <xf numFmtId="178" fontId="0" fillId="0" borderId="0" xfId="0" applyAlignment="1">
      <alignment vertical="top" wrapText="1"/>
    </xf>
    <xf numFmtId="178" fontId="0" fillId="3" borderId="7" xfId="0" applyFill="1" applyBorder="1" applyProtection="1">
      <alignment vertical="center"/>
      <protection locked="0"/>
    </xf>
    <xf numFmtId="176" fontId="0" fillId="2" borderId="2" xfId="0" applyNumberFormat="1" applyFill="1" applyBorder="1" applyAlignment="1">
      <alignment horizontal="right" vertical="center"/>
    </xf>
    <xf numFmtId="177" fontId="0" fillId="3" borderId="12" xfId="0" applyNumberFormat="1" applyFill="1" applyBorder="1" applyAlignment="1" applyProtection="1">
      <alignment horizontal="left" vertical="center"/>
      <protection locked="0"/>
    </xf>
    <xf numFmtId="178" fontId="0" fillId="3" borderId="12" xfId="0" applyFill="1" applyBorder="1" applyProtection="1">
      <alignment vertical="center"/>
      <protection locked="0"/>
    </xf>
    <xf numFmtId="177" fontId="0" fillId="3" borderId="0" xfId="0" applyNumberFormat="1" applyFill="1" applyAlignment="1" applyProtection="1">
      <alignment horizontal="left" vertical="center"/>
      <protection locked="0"/>
    </xf>
    <xf numFmtId="178" fontId="0" fillId="3" borderId="0" xfId="0" applyFill="1" applyProtection="1">
      <alignment vertical="center"/>
      <protection locked="0"/>
    </xf>
    <xf numFmtId="178" fontId="0" fillId="3" borderId="0" xfId="0" applyFill="1">
      <alignment vertical="center"/>
    </xf>
    <xf numFmtId="178" fontId="0" fillId="2" borderId="0" xfId="0" applyFill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178" fontId="4" fillId="0" borderId="0" xfId="0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0" fillId="2" borderId="7" xfId="0" applyNumberFormat="1" applyFill="1" applyBorder="1" applyAlignment="1">
      <alignment horizontal="right" vertical="center"/>
    </xf>
    <xf numFmtId="178" fontId="0" fillId="3" borderId="2" xfId="0" applyFill="1" applyBorder="1">
      <alignment vertical="center"/>
    </xf>
    <xf numFmtId="178" fontId="0" fillId="3" borderId="3" xfId="0" applyFill="1" applyBorder="1">
      <alignment vertical="center"/>
    </xf>
    <xf numFmtId="178" fontId="0" fillId="3" borderId="15" xfId="0" applyFill="1" applyBorder="1">
      <alignment vertical="center"/>
    </xf>
    <xf numFmtId="178" fontId="0" fillId="3" borderId="13" xfId="0" applyFill="1" applyBorder="1">
      <alignment vertical="center"/>
    </xf>
    <xf numFmtId="178" fontId="0" fillId="3" borderId="7" xfId="0" applyFill="1" applyBorder="1">
      <alignment vertical="center"/>
    </xf>
    <xf numFmtId="178" fontId="0" fillId="3" borderId="8" xfId="0" applyFill="1" applyBorder="1">
      <alignment vertical="center"/>
    </xf>
    <xf numFmtId="176" fontId="0" fillId="3" borderId="7" xfId="0" applyNumberFormat="1" applyFill="1" applyBorder="1" applyAlignment="1">
      <alignment horizontal="center" vertical="center"/>
    </xf>
    <xf numFmtId="178" fontId="35" fillId="3" borderId="0" xfId="0" applyFont="1" applyFill="1">
      <alignment vertical="center"/>
    </xf>
    <xf numFmtId="178" fontId="0" fillId="3" borderId="35" xfId="0" applyFill="1" applyBorder="1">
      <alignment vertical="center"/>
    </xf>
    <xf numFmtId="178" fontId="0" fillId="3" borderId="35" xfId="0" applyFill="1" applyBorder="1" applyAlignment="1">
      <alignment vertical="center" shrinkToFit="1"/>
    </xf>
    <xf numFmtId="178" fontId="0" fillId="3" borderId="2" xfId="0" applyFill="1" applyBorder="1" applyAlignment="1">
      <alignment vertical="center" shrinkToFit="1"/>
    </xf>
    <xf numFmtId="14" fontId="0" fillId="3" borderId="34" xfId="0" applyNumberFormat="1" applyFill="1" applyBorder="1" applyAlignment="1">
      <alignment horizontal="center" vertical="center"/>
    </xf>
    <xf numFmtId="178" fontId="0" fillId="3" borderId="14" xfId="0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178" fontId="0" fillId="3" borderId="35" xfId="0" applyFill="1" applyBorder="1" applyAlignment="1">
      <alignment horizontal="center" vertical="center" shrinkToFit="1"/>
    </xf>
    <xf numFmtId="178" fontId="0" fillId="3" borderId="2" xfId="0" applyFill="1" applyBorder="1" applyAlignment="1">
      <alignment horizontal="center" vertical="center" shrinkToFit="1"/>
    </xf>
    <xf numFmtId="184" fontId="4" fillId="0" borderId="0" xfId="0" applyNumberFormat="1" applyFont="1" applyAlignment="1">
      <alignment horizontal="center" vertical="center"/>
    </xf>
    <xf numFmtId="184" fontId="4" fillId="3" borderId="0" xfId="0" applyNumberFormat="1" applyFont="1" applyFill="1" applyAlignment="1">
      <alignment horizontal="center" vertical="center"/>
    </xf>
    <xf numFmtId="178" fontId="4" fillId="3" borderId="0" xfId="0" applyFont="1" applyFill="1" applyAlignment="1">
      <alignment horizontal="center" vertical="center"/>
    </xf>
    <xf numFmtId="179" fontId="4" fillId="3" borderId="0" xfId="0" applyNumberFormat="1" applyFont="1" applyFill="1" applyAlignment="1">
      <alignment horizontal="center" vertical="center"/>
    </xf>
    <xf numFmtId="185" fontId="4" fillId="0" borderId="0" xfId="0" applyNumberFormat="1" applyFont="1" applyAlignment="1">
      <alignment horizontal="center" vertical="center"/>
    </xf>
    <xf numFmtId="185" fontId="4" fillId="3" borderId="0" xfId="0" applyNumberFormat="1" applyFont="1" applyFill="1" applyAlignment="1">
      <alignment horizontal="center" vertical="center"/>
    </xf>
    <xf numFmtId="185" fontId="0" fillId="0" borderId="0" xfId="0" applyNumberFormat="1" applyAlignment="1">
      <alignment horizontal="center" vertical="center"/>
    </xf>
    <xf numFmtId="185" fontId="0" fillId="3" borderId="0" xfId="0" applyNumberFormat="1" applyFill="1" applyAlignment="1">
      <alignment horizontal="center" vertical="center"/>
    </xf>
    <xf numFmtId="178" fontId="0" fillId="3" borderId="7" xfId="0" applyFill="1" applyBorder="1" applyAlignment="1">
      <alignment horizontal="center" vertical="center"/>
    </xf>
    <xf numFmtId="178" fontId="0" fillId="3" borderId="8" xfId="0" applyFill="1" applyBorder="1" applyAlignment="1">
      <alignment horizontal="center" vertical="center"/>
    </xf>
    <xf numFmtId="176" fontId="3" fillId="0" borderId="0" xfId="0" applyNumberFormat="1" applyFont="1">
      <alignment vertical="center"/>
    </xf>
    <xf numFmtId="178" fontId="0" fillId="3" borderId="2" xfId="0" applyFill="1" applyBorder="1" applyProtection="1">
      <alignment vertical="center"/>
      <protection locked="0"/>
    </xf>
    <xf numFmtId="178" fontId="0" fillId="6" borderId="0" xfId="0" applyFill="1">
      <alignment vertical="center"/>
    </xf>
    <xf numFmtId="178" fontId="32" fillId="6" borderId="0" xfId="3" applyNumberFormat="1" applyFill="1" applyBorder="1" applyAlignment="1" applyProtection="1">
      <alignment horizontal="centerContinuous" vertical="center"/>
    </xf>
    <xf numFmtId="178" fontId="0" fillId="6" borderId="0" xfId="0" applyFill="1" applyAlignment="1">
      <alignment horizontal="centerContinuous" vertical="center"/>
    </xf>
    <xf numFmtId="178" fontId="0" fillId="6" borderId="14" xfId="0" applyFill="1" applyBorder="1" applyAlignment="1">
      <alignment horizontal="center" vertical="center"/>
    </xf>
    <xf numFmtId="178" fontId="0" fillId="6" borderId="2" xfId="0" applyFill="1" applyBorder="1" applyAlignment="1">
      <alignment horizontal="center" vertical="center"/>
    </xf>
    <xf numFmtId="178" fontId="0" fillId="6" borderId="3" xfId="0" applyFill="1" applyBorder="1" applyAlignment="1">
      <alignment horizontal="center" vertical="center"/>
    </xf>
    <xf numFmtId="178" fontId="0" fillId="6" borderId="1" xfId="0" applyFill="1" applyBorder="1" applyAlignment="1">
      <alignment horizontal="center" vertical="center"/>
    </xf>
    <xf numFmtId="178" fontId="0" fillId="6" borderId="1" xfId="0" applyFill="1" applyBorder="1">
      <alignment vertical="center"/>
    </xf>
    <xf numFmtId="178" fontId="0" fillId="6" borderId="1" xfId="0" applyFill="1" applyBorder="1" applyAlignment="1">
      <alignment horizontal="right"/>
    </xf>
    <xf numFmtId="178" fontId="0" fillId="6" borderId="9" xfId="0" applyFill="1" applyBorder="1" applyAlignment="1">
      <alignment horizontal="center" vertical="center"/>
    </xf>
    <xf numFmtId="14" fontId="0" fillId="6" borderId="10" xfId="0" applyNumberFormat="1" applyFill="1" applyBorder="1" applyAlignment="1">
      <alignment horizontal="center" vertical="center"/>
    </xf>
    <xf numFmtId="14" fontId="0" fillId="6" borderId="11" xfId="0" applyNumberFormat="1" applyFill="1" applyBorder="1" applyAlignment="1">
      <alignment horizontal="center" vertical="center"/>
    </xf>
    <xf numFmtId="178" fontId="0" fillId="6" borderId="6" xfId="0" applyFill="1" applyBorder="1" applyAlignment="1">
      <alignment horizontal="left" vertical="center" wrapText="1"/>
    </xf>
    <xf numFmtId="178" fontId="0" fillId="6" borderId="8" xfId="0" applyFill="1" applyBorder="1">
      <alignment vertical="center"/>
    </xf>
    <xf numFmtId="178" fontId="0" fillId="6" borderId="14" xfId="0" applyFill="1" applyBorder="1" applyAlignment="1">
      <alignment horizontal="left" vertical="center" wrapText="1"/>
    </xf>
    <xf numFmtId="178" fontId="0" fillId="6" borderId="3" xfId="0" applyFill="1" applyBorder="1">
      <alignment vertical="center"/>
    </xf>
    <xf numFmtId="178" fontId="26" fillId="6" borderId="0" xfId="9" applyFill="1" applyBorder="1">
      <alignment vertical="center"/>
    </xf>
    <xf numFmtId="178" fontId="0" fillId="6" borderId="15" xfId="0" applyFill="1" applyBorder="1">
      <alignment vertical="center"/>
    </xf>
    <xf numFmtId="178" fontId="0" fillId="6" borderId="13" xfId="0" applyFill="1" applyBorder="1">
      <alignment vertical="center"/>
    </xf>
    <xf numFmtId="178" fontId="0" fillId="6" borderId="4" xfId="0" applyFill="1" applyBorder="1" applyAlignment="1">
      <alignment horizontal="left" vertical="center" wrapText="1"/>
    </xf>
    <xf numFmtId="178" fontId="0" fillId="6" borderId="17" xfId="0" applyFill="1" applyBorder="1" applyAlignment="1">
      <alignment horizontal="left" vertical="center" wrapText="1"/>
    </xf>
    <xf numFmtId="10" fontId="0" fillId="6" borderId="18" xfId="6" applyNumberFormat="1" applyFont="1" applyFill="1" applyBorder="1" applyAlignment="1" applyProtection="1">
      <alignment horizontal="center" vertical="center"/>
    </xf>
    <xf numFmtId="10" fontId="0" fillId="6" borderId="19" xfId="6" applyNumberFormat="1" applyFont="1" applyFill="1" applyBorder="1" applyAlignment="1" applyProtection="1">
      <alignment horizontal="center" vertical="center"/>
    </xf>
    <xf numFmtId="10" fontId="0" fillId="6" borderId="20" xfId="6" applyNumberFormat="1" applyFont="1" applyFill="1" applyBorder="1" applyAlignment="1" applyProtection="1">
      <alignment horizontal="center" vertical="center"/>
    </xf>
    <xf numFmtId="178" fontId="0" fillId="6" borderId="27" xfId="0" applyFill="1" applyBorder="1" applyAlignment="1">
      <alignment horizontal="center" vertical="center" wrapText="1"/>
    </xf>
    <xf numFmtId="180" fontId="0" fillId="6" borderId="0" xfId="0" applyNumberFormat="1" applyFill="1" applyAlignment="1">
      <alignment horizontal="centerContinuous" vertical="center"/>
    </xf>
    <xf numFmtId="178" fontId="0" fillId="6" borderId="0" xfId="0" applyFill="1" applyAlignment="1">
      <alignment horizontal="left" vertical="center"/>
    </xf>
    <xf numFmtId="178" fontId="19" fillId="6" borderId="0" xfId="0" applyFont="1" applyFill="1" applyAlignment="1">
      <alignment horizontal="left" vertical="center"/>
    </xf>
    <xf numFmtId="178" fontId="20" fillId="6" borderId="0" xfId="0" applyFont="1" applyFill="1" applyAlignment="1">
      <alignment horizontal="left" vertical="center"/>
    </xf>
    <xf numFmtId="178" fontId="18" fillId="6" borderId="0" xfId="0" applyFont="1" applyFill="1" applyAlignment="1">
      <alignment horizontal="left" vertical="center"/>
    </xf>
    <xf numFmtId="178" fontId="32" fillId="6" borderId="0" xfId="3" applyNumberFormat="1" applyFill="1" applyAlignment="1" applyProtection="1">
      <alignment horizontal="centerContinuous" vertical="center"/>
    </xf>
    <xf numFmtId="14" fontId="0" fillId="6" borderId="13" xfId="0" applyNumberFormat="1" applyFill="1" applyBorder="1" applyAlignment="1">
      <alignment horizontal="center" vertical="center"/>
    </xf>
    <xf numFmtId="178" fontId="28" fillId="6" borderId="0" xfId="0" applyFont="1" applyFill="1" applyAlignment="1">
      <alignment horizontal="center" vertical="center"/>
    </xf>
    <xf numFmtId="178" fontId="0" fillId="6" borderId="6" xfId="0" applyFill="1" applyBorder="1" applyAlignment="1">
      <alignment horizontal="center" vertical="center"/>
    </xf>
    <xf numFmtId="178" fontId="0" fillId="6" borderId="26" xfId="0" applyFill="1" applyBorder="1" applyAlignment="1">
      <alignment horizontal="center" vertical="center" wrapText="1"/>
    </xf>
    <xf numFmtId="178" fontId="0" fillId="6" borderId="17" xfId="0" applyFill="1" applyBorder="1" applyAlignment="1">
      <alignment horizontal="center" vertical="center" wrapText="1"/>
    </xf>
    <xf numFmtId="178" fontId="0" fillId="6" borderId="18" xfId="0" applyFill="1" applyBorder="1">
      <alignment vertical="center"/>
    </xf>
    <xf numFmtId="178" fontId="0" fillId="6" borderId="20" xfId="0" applyFill="1" applyBorder="1">
      <alignment vertical="center"/>
    </xf>
    <xf numFmtId="178" fontId="27" fillId="6" borderId="0" xfId="0" applyFont="1" applyFill="1">
      <alignment vertical="center"/>
    </xf>
    <xf numFmtId="178" fontId="0" fillId="6" borderId="7" xfId="0" applyFill="1" applyBorder="1">
      <alignment vertical="center"/>
    </xf>
    <xf numFmtId="178" fontId="14" fillId="6" borderId="0" xfId="0" applyFont="1" applyFill="1" applyAlignment="1">
      <alignment horizontal="centerContinuous" vertical="center"/>
    </xf>
    <xf numFmtId="178" fontId="26" fillId="6" borderId="0" xfId="9" applyFill="1" applyProtection="1">
      <alignment vertical="center"/>
    </xf>
    <xf numFmtId="178" fontId="10" fillId="6" borderId="0" xfId="0" applyFont="1" applyFill="1" applyAlignment="1">
      <alignment horizontal="right" vertical="center"/>
    </xf>
    <xf numFmtId="178" fontId="0" fillId="6" borderId="10" xfId="0" applyFill="1" applyBorder="1" applyAlignment="1">
      <alignment horizontal="center" vertical="center"/>
    </xf>
    <xf numFmtId="178" fontId="0" fillId="6" borderId="11" xfId="0" applyFill="1" applyBorder="1" applyAlignment="1">
      <alignment horizontal="center" vertical="center"/>
    </xf>
    <xf numFmtId="0" fontId="0" fillId="6" borderId="0" xfId="0" applyNumberFormat="1" applyFill="1" applyAlignment="1">
      <alignment horizontal="left" vertical="center"/>
    </xf>
    <xf numFmtId="178" fontId="0" fillId="6" borderId="5" xfId="0" applyFill="1" applyBorder="1" applyAlignment="1">
      <alignment horizontal="center" vertical="center"/>
    </xf>
    <xf numFmtId="178" fontId="0" fillId="6" borderId="7" xfId="0" applyFill="1" applyBorder="1" applyAlignment="1">
      <alignment horizontal="center" vertical="center"/>
    </xf>
    <xf numFmtId="178" fontId="0" fillId="6" borderId="8" xfId="0" applyFill="1" applyBorder="1" applyProtection="1">
      <alignment vertical="center"/>
      <protection locked="0"/>
    </xf>
    <xf numFmtId="178" fontId="0" fillId="6" borderId="3" xfId="0" applyFill="1" applyBorder="1" applyProtection="1">
      <alignment vertical="center"/>
      <protection locked="0"/>
    </xf>
    <xf numFmtId="0" fontId="0" fillId="6" borderId="0" xfId="0" applyNumberFormat="1" applyFill="1">
      <alignment vertical="center"/>
    </xf>
    <xf numFmtId="178" fontId="0" fillId="6" borderId="4" xfId="0" applyFill="1" applyBorder="1" applyAlignment="1">
      <alignment horizontal="center" vertical="center"/>
    </xf>
    <xf numFmtId="178" fontId="0" fillId="6" borderId="0" xfId="0" applyFill="1" applyAlignment="1">
      <alignment horizontal="right" vertical="center"/>
    </xf>
    <xf numFmtId="176" fontId="0" fillId="6" borderId="7" xfId="0" applyNumberFormat="1" applyFill="1" applyBorder="1" applyAlignment="1">
      <alignment horizontal="right" vertical="center"/>
    </xf>
    <xf numFmtId="176" fontId="0" fillId="6" borderId="8" xfId="0" applyNumberFormat="1" applyFill="1" applyBorder="1">
      <alignment vertical="center"/>
    </xf>
    <xf numFmtId="178" fontId="0" fillId="6" borderId="2" xfId="0" applyFill="1" applyBorder="1">
      <alignment vertical="center"/>
    </xf>
    <xf numFmtId="176" fontId="0" fillId="6" borderId="2" xfId="0" applyNumberFormat="1" applyFill="1" applyBorder="1" applyAlignment="1">
      <alignment horizontal="right" vertical="center"/>
    </xf>
    <xf numFmtId="176" fontId="0" fillId="6" borderId="3" xfId="0" applyNumberFormat="1" applyFill="1" applyBorder="1">
      <alignment vertical="center"/>
    </xf>
    <xf numFmtId="0" fontId="0" fillId="6" borderId="10" xfId="0" applyNumberFormat="1" applyFill="1" applyBorder="1" applyAlignment="1">
      <alignment horizontal="center" vertical="center"/>
    </xf>
    <xf numFmtId="178" fontId="0" fillId="6" borderId="23" xfId="0" applyFill="1" applyBorder="1" applyAlignment="1">
      <alignment horizontal="center" vertical="center"/>
    </xf>
    <xf numFmtId="185" fontId="0" fillId="6" borderId="8" xfId="0" applyNumberFormat="1" applyFill="1" applyBorder="1" applyAlignment="1">
      <alignment horizontal="right" vertical="center"/>
    </xf>
    <xf numFmtId="178" fontId="0" fillId="6" borderId="16" xfId="0" applyFill="1" applyBorder="1" applyAlignment="1">
      <alignment horizontal="center" vertical="center"/>
    </xf>
    <xf numFmtId="178" fontId="0" fillId="6" borderId="0" xfId="0" applyFill="1" applyAlignment="1">
      <alignment horizontal="center" vertical="center"/>
    </xf>
    <xf numFmtId="185" fontId="0" fillId="6" borderId="3" xfId="0" applyNumberFormat="1" applyFill="1" applyBorder="1" applyAlignment="1">
      <alignment horizontal="right" vertical="center"/>
    </xf>
    <xf numFmtId="176" fontId="0" fillId="6" borderId="15" xfId="0" applyNumberFormat="1" applyFill="1" applyBorder="1" applyAlignment="1">
      <alignment horizontal="right" vertical="center"/>
    </xf>
    <xf numFmtId="185" fontId="0" fillId="6" borderId="13" xfId="0" applyNumberFormat="1" applyFill="1" applyBorder="1" applyAlignment="1">
      <alignment horizontal="right" vertical="center"/>
    </xf>
    <xf numFmtId="176" fontId="0" fillId="6" borderId="13" xfId="0" applyNumberFormat="1" applyFill="1" applyBorder="1">
      <alignment vertical="center"/>
    </xf>
    <xf numFmtId="178" fontId="0" fillId="6" borderId="25" xfId="0" applyFill="1" applyBorder="1" applyAlignment="1">
      <alignment horizontal="centerContinuous" vertical="center"/>
    </xf>
    <xf numFmtId="178" fontId="0" fillId="6" borderId="19" xfId="0" applyFill="1" applyBorder="1" applyAlignment="1">
      <alignment horizontal="centerContinuous" vertical="center"/>
    </xf>
    <xf numFmtId="176" fontId="0" fillId="6" borderId="19" xfId="0" applyNumberFormat="1" applyFill="1" applyBorder="1" applyAlignment="1">
      <alignment horizontal="centerContinuous" vertical="center"/>
    </xf>
    <xf numFmtId="178" fontId="0" fillId="6" borderId="19" xfId="0" applyFill="1" applyBorder="1" applyAlignment="1">
      <alignment horizontal="center" vertical="center"/>
    </xf>
    <xf numFmtId="185" fontId="0" fillId="6" borderId="24" xfId="0" applyNumberFormat="1" applyFill="1" applyBorder="1" applyAlignment="1">
      <alignment horizontal="right" vertical="center"/>
    </xf>
    <xf numFmtId="0" fontId="21" fillId="6" borderId="0" xfId="0" applyNumberFormat="1" applyFont="1" applyFill="1">
      <alignment vertical="center"/>
    </xf>
    <xf numFmtId="178" fontId="9" fillId="6" borderId="0" xfId="0" applyFont="1" applyFill="1">
      <alignment vertical="center"/>
    </xf>
    <xf numFmtId="178" fontId="10" fillId="6" borderId="0" xfId="0" applyFont="1" applyFill="1">
      <alignment vertical="center"/>
    </xf>
    <xf numFmtId="178" fontId="11" fillId="6" borderId="0" xfId="1" applyNumberFormat="1" applyFont="1" applyFill="1" applyAlignment="1">
      <alignment horizontal="centerContinuous" vertical="center"/>
    </xf>
    <xf numFmtId="178" fontId="10" fillId="6" borderId="0" xfId="0" applyFont="1" applyFill="1" applyAlignment="1">
      <alignment horizontal="centerContinuous" vertical="center"/>
    </xf>
    <xf numFmtId="178" fontId="13" fillId="6" borderId="0" xfId="0" applyFont="1" applyFill="1" applyAlignment="1">
      <alignment horizontal="centerContinuous" vertical="center"/>
    </xf>
    <xf numFmtId="178" fontId="12" fillId="6" borderId="0" xfId="2" applyNumberFormat="1" applyFont="1" applyFill="1" applyBorder="1" applyAlignment="1">
      <alignment horizontal="centerContinuous" vertical="center"/>
    </xf>
    <xf numFmtId="178" fontId="17" fillId="2" borderId="23" xfId="7" applyNumberFormat="1" applyFill="1" applyBorder="1" applyAlignment="1" applyProtection="1">
      <alignment vertical="center" wrapText="1"/>
    </xf>
    <xf numFmtId="178" fontId="17" fillId="2" borderId="11" xfId="7" applyNumberFormat="1" applyFill="1" applyBorder="1" applyAlignment="1" applyProtection="1">
      <alignment vertical="center" wrapText="1"/>
    </xf>
    <xf numFmtId="178" fontId="24" fillId="6" borderId="0" xfId="0" applyFont="1" applyFill="1" applyAlignment="1">
      <alignment horizontal="center" vertical="center"/>
    </xf>
    <xf numFmtId="178" fontId="17" fillId="7" borderId="16" xfId="8" applyNumberFormat="1" applyFill="1" applyBorder="1" applyAlignment="1" applyProtection="1">
      <alignment vertical="center" wrapText="1"/>
    </xf>
    <xf numFmtId="0" fontId="0" fillId="7" borderId="8" xfId="8" applyNumberFormat="1" applyFont="1" applyFill="1" applyBorder="1" applyAlignment="1" applyProtection="1">
      <alignment vertical="center" wrapText="1"/>
    </xf>
    <xf numFmtId="178" fontId="25" fillId="6" borderId="0" xfId="0" applyFont="1" applyFill="1" applyAlignment="1">
      <alignment horizontal="center" vertical="center"/>
    </xf>
    <xf numFmtId="178" fontId="0" fillId="6" borderId="1" xfId="0" applyFill="1" applyBorder="1" applyAlignment="1">
      <alignment vertical="center" wrapText="1"/>
    </xf>
    <xf numFmtId="178" fontId="0" fillId="6" borderId="3" xfId="0" applyFill="1" applyBorder="1" applyAlignment="1">
      <alignment vertical="center" wrapText="1"/>
    </xf>
    <xf numFmtId="10" fontId="0" fillId="6" borderId="15" xfId="6" applyNumberFormat="1" applyFont="1" applyFill="1" applyBorder="1" applyAlignment="1" applyProtection="1">
      <alignment horizontal="center" vertical="center"/>
    </xf>
    <xf numFmtId="10" fontId="0" fillId="6" borderId="13" xfId="6" applyNumberFormat="1" applyFont="1" applyFill="1" applyBorder="1" applyAlignment="1" applyProtection="1">
      <alignment horizontal="center" vertical="center"/>
    </xf>
    <xf numFmtId="14" fontId="0" fillId="6" borderId="11" xfId="0" applyNumberFormat="1" applyFill="1" applyBorder="1" applyAlignment="1">
      <alignment horizontal="center" vertical="center" wrapText="1"/>
    </xf>
    <xf numFmtId="178" fontId="38" fillId="6" borderId="0" xfId="0" applyFont="1" applyFill="1" applyAlignment="1">
      <alignment horizontal="center" vertical="center"/>
    </xf>
    <xf numFmtId="178" fontId="0" fillId="3" borderId="2" xfId="0" applyFill="1" applyBorder="1" applyProtection="1">
      <alignment vertical="center"/>
      <protection locked="0"/>
    </xf>
    <xf numFmtId="178" fontId="0" fillId="3" borderId="2" xfId="0" applyFill="1" applyBorder="1" applyAlignment="1" applyProtection="1">
      <alignment horizontal="left" vertical="center"/>
      <protection locked="0"/>
    </xf>
    <xf numFmtId="178" fontId="0" fillId="3" borderId="2" xfId="0" applyFill="1" applyBorder="1" applyAlignment="1">
      <alignment horizontal="center" vertical="center"/>
    </xf>
    <xf numFmtId="178" fontId="0" fillId="3" borderId="3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178" fontId="21" fillId="6" borderId="0" xfId="0" applyFont="1" applyFill="1" applyAlignment="1">
      <alignment horizontal="left" vertical="center" wrapText="1"/>
    </xf>
    <xf numFmtId="178" fontId="21" fillId="6" borderId="0" xfId="0" applyFont="1" applyFill="1" applyAlignment="1">
      <alignment horizontal="left" vertical="center"/>
    </xf>
    <xf numFmtId="178" fontId="0" fillId="6" borderId="21" xfId="0" applyFill="1" applyBorder="1" applyAlignment="1">
      <alignment horizontal="left" vertical="center"/>
    </xf>
    <xf numFmtId="178" fontId="0" fillId="6" borderId="22" xfId="0" applyFill="1" applyBorder="1" applyAlignment="1">
      <alignment horizontal="left" vertical="center"/>
    </xf>
    <xf numFmtId="178" fontId="0" fillId="6" borderId="3" xfId="0" applyFill="1" applyBorder="1" applyAlignment="1">
      <alignment horizontal="center" vertical="center"/>
    </xf>
    <xf numFmtId="178" fontId="0" fillId="6" borderId="1" xfId="0" applyFill="1" applyBorder="1" applyAlignment="1">
      <alignment horizontal="center" vertical="center"/>
    </xf>
    <xf numFmtId="178" fontId="32" fillId="6" borderId="0" xfId="3" applyNumberFormat="1" applyFill="1" applyAlignment="1" applyProtection="1">
      <alignment horizontal="center" vertical="center"/>
    </xf>
    <xf numFmtId="14" fontId="0" fillId="6" borderId="11" xfId="0" applyNumberFormat="1" applyFill="1" applyBorder="1" applyAlignment="1">
      <alignment horizontal="center" vertical="center"/>
    </xf>
    <xf numFmtId="14" fontId="0" fillId="6" borderId="23" xfId="0" applyNumberFormat="1" applyFill="1" applyBorder="1" applyAlignment="1">
      <alignment horizontal="center" vertical="center"/>
    </xf>
    <xf numFmtId="178" fontId="0" fillId="6" borderId="14" xfId="0" applyFill="1" applyBorder="1" applyAlignment="1">
      <alignment horizontal="center" vertical="center"/>
    </xf>
    <xf numFmtId="178" fontId="0" fillId="3" borderId="36" xfId="0" applyFill="1" applyBorder="1" applyAlignment="1">
      <alignment horizontal="left" vertical="center"/>
    </xf>
    <xf numFmtId="178" fontId="0" fillId="3" borderId="33" xfId="0" applyFill="1" applyBorder="1" applyAlignment="1">
      <alignment horizontal="left" vertical="center"/>
    </xf>
    <xf numFmtId="178" fontId="0" fillId="3" borderId="3" xfId="0" applyFill="1" applyBorder="1" applyAlignment="1">
      <alignment horizontal="left" vertical="center"/>
    </xf>
    <xf numFmtId="178" fontId="0" fillId="3" borderId="1" xfId="0" applyFill="1" applyBorder="1" applyAlignment="1">
      <alignment horizontal="left" vertical="center"/>
    </xf>
  </cellXfs>
  <cellStyles count="26">
    <cellStyle name="20% - 강조색3" xfId="7" builtinId="38"/>
    <cellStyle name="20% - 강조색4" xfId="8" builtinId="42"/>
    <cellStyle name="Ref" xfId="11" xr:uid="{00000000-0005-0000-0000-000002000000}"/>
    <cellStyle name="금액(US$)" xfId="12" xr:uid="{00000000-0005-0000-0000-000003000000}"/>
    <cellStyle name="금액(백만원)" xfId="13" xr:uid="{00000000-0005-0000-0000-000004000000}"/>
    <cellStyle name="금액(원)" xfId="14" xr:uid="{00000000-0005-0000-0000-000005000000}"/>
    <cellStyle name="금액(천원)" xfId="15" xr:uid="{00000000-0005-0000-0000-000006000000}"/>
    <cellStyle name="머리글" xfId="16" xr:uid="{00000000-0005-0000-0000-000007000000}"/>
    <cellStyle name="머리글1" xfId="17" xr:uid="{00000000-0005-0000-0000-000008000000}"/>
    <cellStyle name="머리글2" xfId="18" xr:uid="{00000000-0005-0000-0000-000009000000}"/>
    <cellStyle name="머리글3" xfId="19" xr:uid="{00000000-0005-0000-0000-00000A000000}"/>
    <cellStyle name="백분율" xfId="6" builtinId="5"/>
    <cellStyle name="본문1" xfId="20" xr:uid="{00000000-0005-0000-0000-00000C000000}"/>
    <cellStyle name="본문2" xfId="21" xr:uid="{00000000-0005-0000-0000-00000D000000}"/>
    <cellStyle name="요약" xfId="10" builtinId="25" customBuiltin="1"/>
    <cellStyle name="요약1" xfId="22" xr:uid="{00000000-0005-0000-0000-00000F000000}"/>
    <cellStyle name="요약2" xfId="23" xr:uid="{00000000-0005-0000-0000-000010000000}"/>
    <cellStyle name="요약2-1" xfId="24" xr:uid="{00000000-0005-0000-0000-000011000000}"/>
    <cellStyle name="요약3" xfId="25" xr:uid="{00000000-0005-0000-0000-000012000000}"/>
    <cellStyle name="제목" xfId="1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2" builtinId="19" customBuiltin="1"/>
    <cellStyle name="표준" xfId="0" builtinId="0" customBuiltin="1"/>
    <cellStyle name="하이퍼링크" xfId="9" builtinId="8"/>
  </cellStyles>
  <dxfs count="45">
    <dxf>
      <numFmt numFmtId="185" formatCode="#,##0.0_);\(#,##0.0\);\-_);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4" formatCode="??0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78" formatCode="#,##0_);\(#,##0\);\-_);@_)"/>
    </dxf>
    <dxf>
      <numFmt numFmtId="178" formatCode="#,##0_);\(#,##0\);\-_);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alignment horizontal="general" vertical="top" textRotation="0" wrapText="1" indent="0" justifyLastLine="0" shrinkToFit="0" readingOrder="0"/>
    </dxf>
    <dxf>
      <font>
        <color rgb="FFFF0000"/>
      </font>
    </dxf>
    <dxf>
      <fill>
        <patternFill>
          <bgColor theme="7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 val="0"/>
        <i val="0"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4"/>
        </bottom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6"/>
        </bottom>
      </border>
    </dxf>
    <dxf>
      <font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</dxfs>
  <tableStyles count="2" defaultTableStyle="TableStyleMedium2" defaultPivotStyle="PivotStyleLight16">
    <tableStyle name="기본표" pivot="0" count="7" xr9:uid="{00000000-0011-0000-FFFF-FFFF00000000}">
      <tableStyleElement type="wholeTable" dxfId="44"/>
      <tableStyleElement type="headerRow" dxfId="43"/>
      <tableStyleElement type="totalRow" dxfId="42"/>
      <tableStyleElement type="firstColumn" dxfId="41"/>
      <tableStyleElement type="lastColumn" dxfId="40"/>
      <tableStyleElement type="firstRowStripe" dxfId="39"/>
      <tableStyleElement type="firstColumnStripe" dxfId="38"/>
    </tableStyle>
    <tableStyle name="기본표1" pivot="0" count="7" xr9:uid="{00000000-0011-0000-FFFF-FFFF01000000}">
      <tableStyleElement type="wholeTable" dxfId="37"/>
      <tableStyleElement type="headerRow" dxfId="36"/>
      <tableStyleElement type="totalRow" dxfId="35"/>
      <tableStyleElement type="firstColumn" dxfId="34"/>
      <tableStyleElement type="lastColumn" dxfId="33"/>
      <tableStyleElement type="firstRowStripe" dxfId="32"/>
      <tableStyleElement type="firstColumnStripe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5715000" cy="698500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6676" y="1680882"/>
          <a:ext cx="5715000" cy="698500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180000" tIns="180000" rIns="180000" bIns="180000" rtlCol="0" anchor="t">
          <a:noAutofit/>
        </a:bodyPr>
        <a:lstStyle/>
        <a:p>
          <a:pPr algn="just" latinLnBrk="1"/>
          <a:r>
            <a:rPr lang="ko-KR" altLang="en-US" sz="1100">
              <a:latin typeface="+mn-ea"/>
              <a:ea typeface="+mn-ea"/>
            </a:rPr>
            <a:t>본 양식은 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Pre-</a:t>
          </a:r>
          <a:r>
            <a:rPr lang="ko-KR" altLang="en-US" sz="1100">
              <a:latin typeface="+mn-ea"/>
              <a:ea typeface="+mn-ea"/>
            </a:rPr>
            <a:t>스타기업</a:t>
          </a:r>
          <a:r>
            <a:rPr lang="en-US" altLang="ko-KR" sz="110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육성사업에 지원하는 기업이 </a:t>
          </a:r>
          <a:r>
            <a:rPr lang="en-US" altLang="ko-KR" sz="1100">
              <a:latin typeface="+mn-ea"/>
              <a:ea typeface="+mn-ea"/>
            </a:rPr>
            <a:t>Pre-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</a:t>
          </a:r>
          <a:r>
            <a:rPr lang="ko-KR" altLang="en-US" sz="1100">
              <a:latin typeface="+mn-ea"/>
              <a:ea typeface="+mn-ea"/>
            </a:rPr>
            <a:t>기업 육성사업 대상기업</a:t>
          </a:r>
          <a:r>
            <a:rPr lang="ko-KR" altLang="en-US" sz="1100" baseline="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선정을 위한 재무건전성 평가에 앞서 평가대상 기업이 자체적으로 재무건전성 요건의 충족여부를 확인하는 것을 지원하기 위한 목적으로</a:t>
          </a:r>
          <a:r>
            <a:rPr lang="ko-KR" altLang="en-US" sz="1100" baseline="0">
              <a:latin typeface="+mn-ea"/>
              <a:ea typeface="+mn-ea"/>
            </a:rPr>
            <a:t> 제공하는 것으로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자체평가표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의 평가결과는 외부평가기관의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재무건전성 평가</a:t>
          </a:r>
          <a:r>
            <a:rPr lang="en-US" altLang="ko-KR" sz="1100" baseline="0">
              <a:latin typeface="+mn-ea"/>
              <a:ea typeface="+mn-ea"/>
            </a:rPr>
            <a:t>" </a:t>
          </a:r>
          <a:r>
            <a:rPr lang="ko-KR" altLang="en-US" sz="1100" baseline="0">
              <a:latin typeface="+mn-ea"/>
              <a:ea typeface="+mn-ea"/>
            </a:rPr>
            <a:t>결과와 일치하지 않을 수 있습니다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endParaRPr lang="en-US" altLang="ko-KR" sz="1100" baseline="0">
            <a:latin typeface="+mn-ea"/>
            <a:ea typeface="+mn-ea"/>
          </a:endParaRPr>
        </a:p>
        <a:p>
          <a:pPr algn="just" latinLnBrk="1"/>
          <a:r>
            <a:rPr lang="ko-KR" altLang="en-US" sz="1100" baseline="0">
              <a:latin typeface="+mn-ea"/>
              <a:ea typeface="+mn-ea"/>
            </a:rPr>
            <a:t>평가대상기업의 재무정보 신뢰성 및 재무정보의 정확한 입력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그리고 재무지표 산출결과에 대한 확인 등은 평가대상기업의 책임하에 이루어져야 하며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자체평가표가 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Pre-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육성사업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공고문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과 상호 불일치하는 경우 공고문이 우선 적용됩니다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just" latinLnBrk="1"/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Pre-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스타기업 육성사업에 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신청하는 기업은 본 양식을 작성하여 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신청서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와 함께 제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출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엑셀파일 포함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하여 주시기 바랍니다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</a:t>
          </a:r>
          <a:endParaRPr lang="ko-KR" altLang="ko-KR">
            <a:effectLst/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작성</a:t>
          </a:r>
          <a:r>
            <a:rPr lang="ko-KR" altLang="en-US" sz="1100" baseline="0">
              <a:latin typeface="+mn-ea"/>
              <a:ea typeface="+mn-ea"/>
            </a:rPr>
            <a:t> 및 사용방법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1.</a:t>
          </a:r>
          <a:r>
            <a:rPr lang="en-US" altLang="ko-KR" sz="1100" baseline="0">
              <a:latin typeface="+mn-ea"/>
              <a:ea typeface="+mn-ea"/>
            </a:rPr>
            <a:t> </a:t>
          </a:r>
          <a:r>
            <a:rPr lang="ko-KR" altLang="en-US" sz="1100" baseline="0">
              <a:latin typeface="+mn-ea"/>
              <a:ea typeface="+mn-ea"/>
            </a:rPr>
            <a:t>자체평가표 양식에서</a:t>
          </a:r>
          <a:r>
            <a:rPr lang="ko-KR" altLang="en-US" sz="1100">
              <a:latin typeface="+mn-ea"/>
              <a:ea typeface="+mn-ea"/>
            </a:rPr>
            <a:t> 재무현황을 입력합니다</a:t>
          </a:r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금액은 천원단위로 입력합니다</a:t>
          </a:r>
          <a:r>
            <a:rPr lang="en-US" altLang="ko-KR" sz="1100">
              <a:latin typeface="+mn-ea"/>
              <a:ea typeface="+mn-ea"/>
            </a:rPr>
            <a:t>).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2. </a:t>
          </a:r>
          <a:r>
            <a:rPr lang="ko-KR" altLang="en-US" sz="1100">
              <a:latin typeface="+mn-ea"/>
              <a:ea typeface="+mn-ea"/>
            </a:rPr>
            <a:t>재무비율</a:t>
          </a:r>
          <a:r>
            <a:rPr lang="en-US" altLang="ko-KR" sz="1100">
              <a:latin typeface="+mn-ea"/>
              <a:ea typeface="+mn-ea"/>
            </a:rPr>
            <a:t>, </a:t>
          </a:r>
          <a:r>
            <a:rPr lang="ko-KR" altLang="en-US" sz="1100">
              <a:latin typeface="+mn-ea"/>
              <a:ea typeface="+mn-ea"/>
            </a:rPr>
            <a:t>재무평가의 수식을 변경 및 삭제하지 않습니다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r>
            <a:rPr lang="en-US" altLang="ko-KR" sz="1100" baseline="0">
              <a:latin typeface="+mn-ea"/>
              <a:ea typeface="+mn-ea"/>
            </a:rPr>
            <a:t>3. </a:t>
          </a:r>
          <a:r>
            <a:rPr lang="ko-KR" altLang="en-US" sz="1100" baseline="0">
              <a:latin typeface="+mn-ea"/>
              <a:ea typeface="+mn-ea"/>
            </a:rPr>
            <a:t>재무평가의 산업평균 부분은 비워둡니다</a:t>
          </a:r>
          <a:r>
            <a:rPr lang="en-US" altLang="ko-KR" sz="1100" baseline="0">
              <a:latin typeface="+mn-ea"/>
              <a:ea typeface="+mn-ea"/>
            </a:rPr>
            <a:t>. </a:t>
          </a:r>
          <a:r>
            <a:rPr lang="ko-KR" altLang="en-US" sz="1100" baseline="0">
              <a:latin typeface="+mn-ea"/>
              <a:ea typeface="+mn-ea"/>
            </a:rPr>
            <a:t>추후 재무건전성 평가시 산업평균을 반   영하여 종합지수를 산출하게 됩니다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r>
            <a:rPr lang="en-US" altLang="ko-KR" sz="1100" baseline="0">
              <a:latin typeface="+mn-ea"/>
              <a:ea typeface="+mn-ea"/>
            </a:rPr>
            <a:t>4. </a:t>
          </a:r>
          <a:r>
            <a:rPr lang="ko-KR" altLang="en-US" sz="1100" baseline="0">
              <a:latin typeface="+mn-ea"/>
              <a:ea typeface="+mn-ea"/>
            </a:rPr>
            <a:t>기타 사항은 사업설명회 시 안내드리겠습니다</a:t>
          </a:r>
          <a:r>
            <a:rPr lang="en-US" altLang="ko-KR" sz="1100" baseline="0">
              <a:latin typeface="+mn-ea"/>
              <a:ea typeface="+mn-ea"/>
            </a:rPr>
            <a:t>.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문의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재</a:t>
          </a:r>
          <a:r>
            <a:rPr lang="en-US" altLang="ko-KR" sz="1100">
              <a:latin typeface="+mn-ea"/>
              <a:ea typeface="+mn-ea"/>
            </a:rPr>
            <a:t>)</a:t>
          </a:r>
          <a:r>
            <a:rPr lang="ko-KR" altLang="en-US" sz="1100">
              <a:latin typeface="+mn-ea"/>
              <a:ea typeface="+mn-ea"/>
            </a:rPr>
            <a:t>대구지역산업진흥원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스타기업 담당자 </a:t>
          </a:r>
          <a:r>
            <a:rPr lang="en-US" altLang="ko-KR" sz="1100">
              <a:latin typeface="+mn-ea"/>
              <a:ea typeface="+mn-ea"/>
            </a:rPr>
            <a:t>(053-818-9564) </a:t>
          </a:r>
        </a:p>
        <a:p>
          <a:pPr algn="just" latinLnBrk="1"/>
          <a:endParaRPr lang="en-US" altLang="ko-KR" sz="1100"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</xdr:row>
      <xdr:rowOff>0</xdr:rowOff>
    </xdr:from>
    <xdr:to>
      <xdr:col>13</xdr:col>
      <xdr:colOff>328595</xdr:colOff>
      <xdr:row>30</xdr:row>
      <xdr:rowOff>86295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6E126854-0E18-4D4E-A9ED-137523AD0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6029" y="3843618"/>
          <a:ext cx="6850419" cy="65745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176E58-4454-475C-B54F-63AAFDE1A3A0}"/>
            </a:ext>
          </a:extLst>
        </xdr:cNvPr>
        <xdr:cNvSpPr txBox="1"/>
      </xdr:nvSpPr>
      <xdr:spPr>
        <a:xfrm>
          <a:off x="7650480" y="4671060"/>
          <a:ext cx="5821680" cy="1554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※ </a:t>
          </a:r>
          <a:r>
            <a:rPr lang="ko-KR" altLang="en-US" sz="1100"/>
            <a:t>해당연도의 연구개발비에서 제외되는 금액의 예시</a:t>
          </a:r>
        </a:p>
        <a:p>
          <a:r>
            <a:rPr lang="ko-KR" altLang="en-US" sz="1100"/>
            <a:t>ㅇ 연구개발용 고정자산 취득가액 중 당해 연도 감가상각비 이외의 금액</a:t>
          </a:r>
          <a:r>
            <a:rPr lang="en-US" altLang="ko-KR" sz="1100"/>
            <a:t>(</a:t>
          </a:r>
          <a:r>
            <a:rPr lang="ko-KR" altLang="en-US" sz="1100"/>
            <a:t>즉</a:t>
          </a:r>
          <a:r>
            <a:rPr lang="en-US" altLang="ko-KR" sz="1100"/>
            <a:t>, </a:t>
          </a:r>
          <a:r>
            <a:rPr lang="ko-KR" altLang="en-US" sz="1100"/>
            <a:t>연구개발용 고정자산의 취득가액 전액이 취득연도의 연구개발비로 인정되지 아니함</a:t>
          </a:r>
          <a:r>
            <a:rPr lang="en-US" altLang="ko-KR" sz="1100"/>
            <a:t>)</a:t>
          </a:r>
        </a:p>
        <a:p>
          <a:r>
            <a:rPr lang="ko-KR" altLang="en-US" sz="1100"/>
            <a:t>ㅇ 연구개발비 중 국고보조금에 해당하는 금액</a:t>
          </a:r>
        </a:p>
        <a:p>
          <a:r>
            <a:rPr lang="ko-KR" altLang="en-US" sz="1100"/>
            <a:t>ㅇ 해당연도 이외의 기간에 해당하는 연구개발비</a:t>
          </a:r>
        </a:p>
        <a:p>
          <a:r>
            <a:rPr lang="ko-KR" altLang="en-US" sz="1100"/>
            <a:t>ㅇ 기타 기업회계기준서에 규정하는 연구개발비 이외의 금액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산업평균비율" displayName="산업평균비율" ref="A2:N30" totalsRowShown="0" headerRowDxfId="27">
  <autoFilter ref="A2:N30" xr:uid="{00000000-0009-0000-0100-000002000000}"/>
  <tableColumns count="14">
    <tableColumn id="1" xr3:uid="{00000000-0010-0000-0000-000001000000}" name="업종별"/>
    <tableColumn id="2" xr3:uid="{00000000-0010-0000-0000-000002000000}" name="규모코드별"/>
    <tableColumn id="25" xr3:uid="{00000000-0010-0000-0000-000019000000}" name="매출액증가율" dataDxfId="26"/>
    <tableColumn id="26" xr3:uid="{00000000-0010-0000-0000-00001A000000}" name="총자산증가율" dataDxfId="25"/>
    <tableColumn id="47" xr3:uid="{00000000-0010-0000-0000-00002F000000}" name="유형자산증가율" dataDxfId="24"/>
    <tableColumn id="27" xr3:uid="{00000000-0010-0000-0000-00001B000000}" name="매출액영업이익률" dataDxfId="23"/>
    <tableColumn id="48" xr3:uid="{00000000-0010-0000-0000-000030000000}" name="매출액세전이익률" dataDxfId="22"/>
    <tableColumn id="28" xr3:uid="{00000000-0010-0000-0000-00001C000000}" name="총자산순이익률" dataDxfId="21"/>
    <tableColumn id="30" xr3:uid="{00000000-0010-0000-0000-00001E000000}" name="유동비율" dataDxfId="20"/>
    <tableColumn id="49" xr3:uid="{00000000-0010-0000-0000-000031000000}" name="부채비율" dataDxfId="19"/>
    <tableColumn id="29" xr3:uid="{00000000-0010-0000-0000-00001D000000}" name="이자보상비율" dataDxfId="18"/>
    <tableColumn id="51" xr3:uid="{00000000-0010-0000-0000-000033000000}" name="매출채권회전율" dataDxfId="17"/>
    <tableColumn id="50" xr3:uid="{00000000-0010-0000-0000-000032000000}" name="재고자산회전율" dataDxfId="16"/>
    <tableColumn id="31" xr3:uid="{00000000-0010-0000-0000-00001F000000}" name="총자산회전율" dataDxfId="15"/>
  </tableColumns>
  <tableStyleInfo name="기본표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평가등급" displayName="평가등급" ref="K2:N8" totalsRowShown="0" headerRowDxfId="14">
  <autoFilter ref="K2:N8" xr:uid="{00000000-0009-0000-0100-000001000000}"/>
  <tableColumns count="4">
    <tableColumn id="1" xr3:uid="{00000000-0010-0000-0100-000001000000}" name="상대비율" dataDxfId="13"/>
    <tableColumn id="2" xr3:uid="{00000000-0010-0000-0100-000002000000}" name="기준점수" dataDxfId="12"/>
    <tableColumn id="5" xr3:uid="{00000000-0010-0000-0100-000005000000}" name="10점" dataDxfId="11">
      <calculatedColumnFormula>평가등급[[#This Row],[기준점수]]*2</calculatedColumnFormula>
    </tableColumn>
    <tableColumn id="6" xr3:uid="{00000000-0010-0000-0100-000006000000}" name="5점" dataDxfId="10">
      <calculatedColumnFormula>평가등급[[#This Row],[기준점수]]*1</calculatedColumnFormula>
    </tableColumn>
  </tableColumns>
  <tableStyleInfo name="기본표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성장성평가등급" displayName="성장성평가등급" ref="A2:D13" totalsRowShown="0" headerRowDxfId="9">
  <autoFilter ref="A2:D13" xr:uid="{00000000-0009-0000-0100-000003000000}"/>
  <tableColumns count="4">
    <tableColumn id="1" xr3:uid="{00000000-0010-0000-0200-000001000000}" name="상대값" dataDxfId="8"/>
    <tableColumn id="6" xr3:uid="{00000000-0010-0000-0200-000006000000}" name="기준점수" dataDxfId="7"/>
    <tableColumn id="2" xr3:uid="{00000000-0010-0000-0200-000002000000}" name="20점" dataDxfId="6">
      <calculatedColumnFormula>성장성평가등급[[#This Row],[기준점수]]*2</calculatedColumnFormula>
    </tableColumn>
    <tableColumn id="5" xr3:uid="{00000000-0010-0000-0200-000005000000}" name="5점" dataDxfId="5">
      <calculatedColumnFormula>성장성평가등급[[#This Row],[기준점수]]/2</calculatedColumnFormula>
    </tableColumn>
  </tableColumns>
  <tableStyleInfo name="기본표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수익성평가등급" displayName="수익성평가등급" ref="F2:I13" totalsRowShown="0" headerRowDxfId="4">
  <autoFilter ref="F2:I13" xr:uid="{00000000-0009-0000-0100-000004000000}"/>
  <tableColumns count="4">
    <tableColumn id="1" xr3:uid="{00000000-0010-0000-0300-000001000000}" name="상대값" dataDxfId="3"/>
    <tableColumn id="2" xr3:uid="{00000000-0010-0000-0300-000002000000}" name="기준점수" dataDxfId="2"/>
    <tableColumn id="6" xr3:uid="{00000000-0010-0000-0300-000006000000}" name="20점" dataDxfId="1">
      <calculatedColumnFormula>수익성평가등급[[#This Row],[기준점수]]*2</calculatedColumnFormula>
    </tableColumn>
    <tableColumn id="5" xr3:uid="{00000000-0010-0000-0300-000005000000}" name="5점" dataDxfId="0">
      <calculatedColumnFormula>수익성평가등급[[#This Row],[기준점수]]/2</calculatedColumnFormula>
    </tableColumn>
  </tableColumns>
  <tableStyleInfo name="기본표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ssc.kostat.go.kr:8443/ksscNew_web/kssc/common/ClassificationContent.do?gubun=1&amp;strCategoryNameCode=001&amp;categoryMenu=007&amp;addGubun=no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mbs.biz/ExRate/StdExRate.jsp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6"/>
  <sheetViews>
    <sheetView tabSelected="1" zoomScaleNormal="100" zoomScaleSheetLayoutView="100" workbookViewId="0">
      <selection activeCell="F3" sqref="F3"/>
    </sheetView>
  </sheetViews>
  <sheetFormatPr defaultColWidth="9" defaultRowHeight="16.5"/>
  <cols>
    <col min="1" max="1" width="6.875" style="117" customWidth="1"/>
    <col min="2" max="8" width="10.75" style="117" customWidth="1"/>
    <col min="9" max="9" width="6.875" style="117" customWidth="1"/>
    <col min="10" max="256" width="10.75" style="117" customWidth="1"/>
    <col min="257" max="16384" width="9" style="117"/>
  </cols>
  <sheetData>
    <row r="2" spans="1:9">
      <c r="A2" s="116"/>
      <c r="B2" s="116" t="s">
        <v>197</v>
      </c>
    </row>
    <row r="3" spans="1:9">
      <c r="A3" s="116"/>
      <c r="B3" s="116"/>
    </row>
    <row r="4" spans="1:9">
      <c r="A4" s="116"/>
      <c r="B4" s="116"/>
    </row>
    <row r="5" spans="1:9" ht="31.5">
      <c r="A5" s="118" t="s">
        <v>36</v>
      </c>
      <c r="B5" s="119"/>
      <c r="C5" s="119"/>
      <c r="D5" s="119"/>
      <c r="E5" s="119"/>
      <c r="F5" s="119"/>
      <c r="G5" s="119"/>
      <c r="H5" s="119"/>
      <c r="I5" s="119"/>
    </row>
    <row r="43" spans="1:9" ht="19.5">
      <c r="A43" s="133" t="s">
        <v>214</v>
      </c>
      <c r="B43" s="133"/>
      <c r="C43" s="133"/>
      <c r="D43" s="133"/>
      <c r="E43" s="133"/>
      <c r="F43" s="133"/>
      <c r="G43" s="133"/>
      <c r="H43" s="133"/>
      <c r="I43" s="133"/>
    </row>
    <row r="46" spans="1:9" ht="19.5">
      <c r="A46" s="120" t="s">
        <v>209</v>
      </c>
      <c r="B46" s="121"/>
      <c r="C46" s="121"/>
      <c r="D46" s="121"/>
      <c r="E46" s="121"/>
      <c r="F46" s="121"/>
      <c r="G46" s="121"/>
      <c r="H46" s="121"/>
      <c r="I46" s="121"/>
    </row>
  </sheetData>
  <mergeCells count="1">
    <mergeCell ref="A43:I4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59"/>
  <sheetViews>
    <sheetView zoomScale="90" zoomScaleNormal="90" zoomScaleSheetLayoutView="85" workbookViewId="0">
      <selection activeCell="E20" sqref="E20"/>
    </sheetView>
  </sheetViews>
  <sheetFormatPr defaultColWidth="14.25" defaultRowHeight="16.5"/>
  <cols>
    <col min="1" max="1" width="1.75" style="43" customWidth="1"/>
    <col min="2" max="2" width="14.25" style="43" customWidth="1"/>
    <col min="3" max="3" width="18.25" style="43" customWidth="1"/>
    <col min="4" max="8" width="14.25" style="43" customWidth="1"/>
    <col min="9" max="9" width="1.75" style="43" customWidth="1"/>
    <col min="10" max="13" width="14.25" style="43"/>
    <col min="14" max="14" width="1.75" style="43" customWidth="1"/>
    <col min="15" max="15" width="14.25" style="43" customWidth="1"/>
    <col min="16" max="16384" width="14.25" style="43"/>
  </cols>
  <sheetData>
    <row r="1" spans="2:13">
      <c r="B1" s="43" t="s">
        <v>196</v>
      </c>
    </row>
    <row r="2" spans="2:13" ht="26.25">
      <c r="B2" s="73" t="s">
        <v>137</v>
      </c>
      <c r="C2" s="83"/>
      <c r="D2" s="83"/>
      <c r="E2" s="83"/>
      <c r="F2" s="83"/>
      <c r="G2" s="83"/>
      <c r="H2" s="83"/>
      <c r="J2" s="22" t="s">
        <v>168</v>
      </c>
      <c r="K2" s="9"/>
      <c r="L2" s="9"/>
      <c r="M2" s="9"/>
    </row>
    <row r="4" spans="2:13">
      <c r="B4" s="46" t="s">
        <v>198</v>
      </c>
      <c r="C4" s="135"/>
      <c r="D4" s="135"/>
      <c r="E4" s="135"/>
      <c r="F4" s="47" t="s">
        <v>99</v>
      </c>
      <c r="G4" s="136"/>
      <c r="H4" s="137"/>
      <c r="J4" s="43" t="s">
        <v>200</v>
      </c>
    </row>
    <row r="5" spans="2:13">
      <c r="B5" s="46" t="s">
        <v>35</v>
      </c>
      <c r="C5" s="134"/>
      <c r="D5" s="134"/>
      <c r="E5" s="134"/>
      <c r="F5" s="47" t="s">
        <v>100</v>
      </c>
      <c r="G5" s="138"/>
      <c r="H5" s="139"/>
      <c r="J5" s="43" t="s">
        <v>164</v>
      </c>
    </row>
    <row r="6" spans="2:13">
      <c r="C6" s="69"/>
      <c r="J6" s="84" t="s">
        <v>165</v>
      </c>
    </row>
    <row r="7" spans="2:13">
      <c r="B7" s="43" t="s">
        <v>1</v>
      </c>
      <c r="C7" s="69"/>
      <c r="H7" s="85" t="s">
        <v>69</v>
      </c>
    </row>
    <row r="8" spans="2:13" ht="17.25" thickBot="1">
      <c r="B8" s="52" t="s">
        <v>2</v>
      </c>
      <c r="C8" s="86" t="s">
        <v>3</v>
      </c>
      <c r="D8" s="53" t="s">
        <v>218</v>
      </c>
      <c r="E8" s="53" t="s">
        <v>217</v>
      </c>
      <c r="F8" s="53" t="s">
        <v>216</v>
      </c>
      <c r="G8" s="53" t="s">
        <v>215</v>
      </c>
      <c r="H8" s="87" t="s">
        <v>4</v>
      </c>
      <c r="J8" s="88" t="s">
        <v>166</v>
      </c>
    </row>
    <row r="9" spans="2:13">
      <c r="B9" s="89" t="s">
        <v>5</v>
      </c>
      <c r="C9" s="90" t="s">
        <v>6</v>
      </c>
      <c r="D9" s="3"/>
      <c r="E9" s="3"/>
      <c r="F9" s="3"/>
      <c r="G9" s="3"/>
      <c r="H9" s="91"/>
    </row>
    <row r="10" spans="2:13">
      <c r="B10" s="89"/>
      <c r="C10" s="47" t="s">
        <v>7</v>
      </c>
      <c r="D10" s="42"/>
      <c r="E10" s="42"/>
      <c r="F10" s="42"/>
      <c r="G10" s="42"/>
      <c r="H10" s="92"/>
      <c r="J10" s="93" t="s">
        <v>167</v>
      </c>
    </row>
    <row r="11" spans="2:13">
      <c r="B11" s="89"/>
      <c r="C11" s="47" t="s">
        <v>70</v>
      </c>
      <c r="D11" s="42"/>
      <c r="E11" s="42"/>
      <c r="F11" s="42"/>
      <c r="G11" s="42"/>
      <c r="H11" s="92"/>
    </row>
    <row r="12" spans="2:13">
      <c r="B12" s="89"/>
      <c r="C12" s="47" t="s">
        <v>8</v>
      </c>
      <c r="D12" s="42"/>
      <c r="E12" s="42"/>
      <c r="F12" s="42"/>
      <c r="G12" s="42"/>
      <c r="H12" s="92"/>
    </row>
    <row r="13" spans="2:13">
      <c r="B13" s="89"/>
      <c r="C13" s="47" t="s">
        <v>9</v>
      </c>
      <c r="D13" s="42"/>
      <c r="E13" s="42"/>
      <c r="F13" s="42"/>
      <c r="G13" s="42"/>
      <c r="H13" s="92"/>
    </row>
    <row r="14" spans="2:13">
      <c r="B14" s="89"/>
      <c r="C14" s="47" t="s">
        <v>10</v>
      </c>
      <c r="D14" s="42"/>
      <c r="E14" s="42"/>
      <c r="F14" s="42"/>
      <c r="G14" s="42"/>
      <c r="H14" s="92"/>
    </row>
    <row r="15" spans="2:13">
      <c r="B15" s="89"/>
      <c r="C15" s="47" t="s">
        <v>11</v>
      </c>
      <c r="D15" s="42"/>
      <c r="E15" s="42"/>
      <c r="F15" s="42"/>
      <c r="G15" s="42"/>
      <c r="H15" s="92"/>
      <c r="J15" s="43" t="s">
        <v>77</v>
      </c>
    </row>
    <row r="16" spans="2:13">
      <c r="B16" s="76"/>
      <c r="C16" s="47" t="s">
        <v>12</v>
      </c>
      <c r="D16" s="42"/>
      <c r="E16" s="42"/>
      <c r="F16" s="42"/>
      <c r="G16" s="42"/>
      <c r="H16" s="92"/>
      <c r="J16" s="10">
        <f t="shared" ref="J16:M16" si="0">D13-D15-D16</f>
        <v>0</v>
      </c>
      <c r="K16" s="10">
        <f t="shared" si="0"/>
        <v>0</v>
      </c>
      <c r="L16" s="10">
        <f t="shared" si="0"/>
        <v>0</v>
      </c>
      <c r="M16" s="10">
        <f t="shared" si="0"/>
        <v>0</v>
      </c>
    </row>
    <row r="17" spans="2:13">
      <c r="B17" s="94" t="s">
        <v>13</v>
      </c>
      <c r="C17" s="47" t="s">
        <v>14</v>
      </c>
      <c r="D17" s="42"/>
      <c r="E17" s="42"/>
      <c r="F17" s="42"/>
      <c r="G17" s="42"/>
      <c r="H17" s="92"/>
      <c r="J17" s="95" t="str">
        <f>IF(ABS(J16)&gt;3, "대차불일치", "")</f>
        <v/>
      </c>
      <c r="K17" s="95" t="str">
        <f t="shared" ref="K17:M17" si="1">IF(ABS(K16)&gt;3, "대차불일치", "")</f>
        <v/>
      </c>
      <c r="L17" s="95" t="str">
        <f t="shared" si="1"/>
        <v/>
      </c>
      <c r="M17" s="95" t="str">
        <f t="shared" si="1"/>
        <v/>
      </c>
    </row>
    <row r="18" spans="2:13">
      <c r="B18" s="89"/>
      <c r="C18" s="47" t="s">
        <v>15</v>
      </c>
      <c r="D18" s="42"/>
      <c r="E18" s="42"/>
      <c r="F18" s="42"/>
      <c r="G18" s="42"/>
      <c r="H18" s="92"/>
    </row>
    <row r="19" spans="2:13">
      <c r="B19" s="89"/>
      <c r="C19" s="47" t="s">
        <v>76</v>
      </c>
      <c r="D19" s="42"/>
      <c r="E19" s="42"/>
      <c r="F19" s="42"/>
      <c r="G19" s="42"/>
      <c r="H19" s="92"/>
    </row>
    <row r="20" spans="2:13">
      <c r="B20" s="89"/>
      <c r="C20" s="47" t="s">
        <v>75</v>
      </c>
      <c r="D20" s="42"/>
      <c r="E20" s="42"/>
      <c r="F20" s="42"/>
      <c r="G20" s="42"/>
      <c r="H20" s="92"/>
    </row>
    <row r="21" spans="2:13">
      <c r="B21" s="76"/>
      <c r="C21" s="47" t="s">
        <v>16</v>
      </c>
      <c r="D21" s="42"/>
      <c r="E21" s="42"/>
      <c r="F21" s="42"/>
      <c r="G21" s="42"/>
      <c r="H21" s="92"/>
    </row>
    <row r="22" spans="2:13">
      <c r="C22" s="69"/>
    </row>
    <row r="23" spans="2:13">
      <c r="B23" s="43" t="s">
        <v>17</v>
      </c>
      <c r="C23" s="69"/>
      <c r="H23" s="95" t="s">
        <v>18</v>
      </c>
    </row>
    <row r="24" spans="2:13" ht="17.25" thickBot="1">
      <c r="B24" s="52" t="s">
        <v>2</v>
      </c>
      <c r="C24" s="86" t="s">
        <v>19</v>
      </c>
      <c r="D24" s="53" t="str">
        <f t="shared" ref="D24:G24" si="2">D8</f>
        <v>2024년</v>
      </c>
      <c r="E24" s="53" t="str">
        <f t="shared" si="2"/>
        <v>2023년</v>
      </c>
      <c r="F24" s="53" t="str">
        <f t="shared" si="2"/>
        <v>2022년</v>
      </c>
      <c r="G24" s="53" t="str">
        <f t="shared" si="2"/>
        <v>2021년</v>
      </c>
      <c r="H24" s="87" t="s">
        <v>4</v>
      </c>
    </row>
    <row r="25" spans="2:13">
      <c r="B25" s="89" t="s">
        <v>20</v>
      </c>
      <c r="C25" s="82" t="s">
        <v>21</v>
      </c>
      <c r="D25" s="96" t="str">
        <f>IF(E17=0, "매출없음", D17/E17*100-100)</f>
        <v>매출없음</v>
      </c>
      <c r="E25" s="96" t="str">
        <f>IF(F17=0, "매출없음", E17/F17*100-100)</f>
        <v>매출없음</v>
      </c>
      <c r="F25" s="96" t="str">
        <f>IF(G17=0, "매출없음", F17/G17*100-100)</f>
        <v>매출없음</v>
      </c>
      <c r="G25" s="14"/>
      <c r="H25" s="97"/>
    </row>
    <row r="26" spans="2:13">
      <c r="B26" s="89"/>
      <c r="C26" s="98" t="s">
        <v>71</v>
      </c>
      <c r="D26" s="99" t="str">
        <f>IF(E13=0, "자산없음", D13/E13*100-100)</f>
        <v>자산없음</v>
      </c>
      <c r="E26" s="99" t="str">
        <f>IF(F13=0, "자산없음", E13/F13*100-100)</f>
        <v>자산없음</v>
      </c>
      <c r="F26" s="99" t="str">
        <f>IF(G13=0, "자산없음", F13/G13*100-100)</f>
        <v>자산없음</v>
      </c>
      <c r="G26" s="4"/>
      <c r="H26" s="100"/>
    </row>
    <row r="27" spans="2:13">
      <c r="B27" s="76"/>
      <c r="C27" s="98" t="s">
        <v>22</v>
      </c>
      <c r="D27" s="99" t="str">
        <f>IF(E12=0, "자산없음", D12/E12*100-100)</f>
        <v>자산없음</v>
      </c>
      <c r="E27" s="99" t="str">
        <f>IF(F12=0, "자산없음", E12/F12*100-100)</f>
        <v>자산없음</v>
      </c>
      <c r="F27" s="99" t="str">
        <f>IF(G12=0, "자산없음", F12/G12*100-100)</f>
        <v>자산없음</v>
      </c>
      <c r="G27" s="4"/>
      <c r="H27" s="100"/>
    </row>
    <row r="28" spans="2:13">
      <c r="B28" s="94" t="s">
        <v>23</v>
      </c>
      <c r="C28" s="98" t="s">
        <v>24</v>
      </c>
      <c r="D28" s="99" t="str">
        <f>IF(D17=0, "매출없음", D18/D17*100)</f>
        <v>매출없음</v>
      </c>
      <c r="E28" s="99" t="str">
        <f>IF(E17=0, "매출없음", E18/E17*100)</f>
        <v>매출없음</v>
      </c>
      <c r="F28" s="99" t="str">
        <f>IF(F17=0, "매출없음", F18/F17*100)</f>
        <v>매출없음</v>
      </c>
      <c r="G28" s="99" t="str">
        <f>IF(G17=0, "매출없음", G18/G17*100)</f>
        <v>매출없음</v>
      </c>
      <c r="H28" s="100"/>
    </row>
    <row r="29" spans="2:13">
      <c r="B29" s="89"/>
      <c r="C29" s="98" t="s">
        <v>72</v>
      </c>
      <c r="D29" s="99" t="str">
        <f>IF(D17=0, "매출없음", D20/D17*100)</f>
        <v>매출없음</v>
      </c>
      <c r="E29" s="99" t="str">
        <f>IF(E17=0, "매출없음", E20/E17*100)</f>
        <v>매출없음</v>
      </c>
      <c r="F29" s="99" t="str">
        <f>IF(F17=0, "매출없음", F20/F17*100)</f>
        <v>매출없음</v>
      </c>
      <c r="G29" s="99" t="str">
        <f>IF(G17=0, "매출없음", G20/G17*100)</f>
        <v>매출없음</v>
      </c>
      <c r="H29" s="100"/>
    </row>
    <row r="30" spans="2:13">
      <c r="B30" s="76"/>
      <c r="C30" s="98" t="s">
        <v>25</v>
      </c>
      <c r="D30" s="99" t="str">
        <f>IF(D13+E13=0, "자산없음", D21/((D13+E13)/2)*100)</f>
        <v>자산없음</v>
      </c>
      <c r="E30" s="99" t="str">
        <f>IF(E13+F13=0, "자산없음", E21/((E13+F13)/2)*100)</f>
        <v>자산없음</v>
      </c>
      <c r="F30" s="99" t="str">
        <f>IF(F13+G13=0, "자산없음", F21/((F13+G13)/2)*100)</f>
        <v>자산없음</v>
      </c>
      <c r="G30" s="4"/>
      <c r="H30" s="100"/>
    </row>
    <row r="31" spans="2:13">
      <c r="B31" s="94" t="s">
        <v>26</v>
      </c>
      <c r="C31" s="98" t="s">
        <v>27</v>
      </c>
      <c r="D31" s="99" t="str">
        <f>IF(D14=0, "부채없음", D9/D14*100)</f>
        <v>부채없음</v>
      </c>
      <c r="E31" s="99" t="str">
        <f>IF(E14=0, "부채없음", E9/E14*100)</f>
        <v>부채없음</v>
      </c>
      <c r="F31" s="99" t="str">
        <f>IF(F14=0, "부채없음", F9/F14*100)</f>
        <v>부채없음</v>
      </c>
      <c r="G31" s="99" t="str">
        <f>IF(G14=0, "부채없음", G9/G14*100)</f>
        <v>부채없음</v>
      </c>
      <c r="H31" s="100"/>
    </row>
    <row r="32" spans="2:13">
      <c r="B32" s="89"/>
      <c r="C32" s="98" t="s">
        <v>74</v>
      </c>
      <c r="D32" s="99" t="str">
        <f>IF(D16=0, "자본없음", D15/D16*100)</f>
        <v>자본없음</v>
      </c>
      <c r="E32" s="99" t="str">
        <f>IF(E16=0, "자본없음", E15/E16*100)</f>
        <v>자본없음</v>
      </c>
      <c r="F32" s="99" t="str">
        <f>IF(F16=0, "자본없음", F15/F16*100)</f>
        <v>자본없음</v>
      </c>
      <c r="G32" s="99" t="str">
        <f>IF(G16=0, "자본없음", G15/G16*100)</f>
        <v>자본없음</v>
      </c>
      <c r="H32" s="100"/>
    </row>
    <row r="33" spans="2:15">
      <c r="B33" s="76"/>
      <c r="C33" s="98" t="s">
        <v>64</v>
      </c>
      <c r="D33" s="99" t="str">
        <f>IF(D19=0, "이자없음", D18/D19*100)</f>
        <v>이자없음</v>
      </c>
      <c r="E33" s="99" t="str">
        <f>IF(E19=0, "이자없음", E18/E19*100)</f>
        <v>이자없음</v>
      </c>
      <c r="F33" s="99" t="str">
        <f>IF(F19=0, "이자없음", F18/F19*100)</f>
        <v>이자없음</v>
      </c>
      <c r="G33" s="99" t="str">
        <f>IF(G19=0, "이자없음", G18/G19*100)</f>
        <v>이자없음</v>
      </c>
      <c r="H33" s="100"/>
    </row>
    <row r="34" spans="2:15">
      <c r="B34" s="94" t="s">
        <v>28</v>
      </c>
      <c r="C34" s="98" t="s">
        <v>29</v>
      </c>
      <c r="D34" s="99" t="str">
        <f>IF((D10+E10)=0, "채권없음", D17/((D10+E10)/2))</f>
        <v>채권없음</v>
      </c>
      <c r="E34" s="99" t="str">
        <f>IF((E10+F10)=0, "채권없음", E17/((E10+F10)/2))</f>
        <v>채권없음</v>
      </c>
      <c r="F34" s="99" t="str">
        <f>IF((F10+G10)=0, "채권없음", F17/((F10+G10)/2))</f>
        <v>채권없음</v>
      </c>
      <c r="G34" s="4"/>
      <c r="H34" s="100"/>
    </row>
    <row r="35" spans="2:15">
      <c r="B35" s="89"/>
      <c r="C35" s="98" t="s">
        <v>73</v>
      </c>
      <c r="D35" s="99" t="str">
        <f>IF((D11+E11)=0, "재고없음", D17/((D11+E11)/2))</f>
        <v>재고없음</v>
      </c>
      <c r="E35" s="99" t="str">
        <f>IF((E11+F11)=0, "재고없음", E17/((E11+F11)/2))</f>
        <v>재고없음</v>
      </c>
      <c r="F35" s="99" t="str">
        <f>IF((F11+G11)=0, "재고없음", F17/((F11+G11)/2))</f>
        <v>재고없음</v>
      </c>
      <c r="G35" s="4"/>
      <c r="H35" s="100"/>
    </row>
    <row r="36" spans="2:15">
      <c r="B36" s="76"/>
      <c r="C36" s="98" t="s">
        <v>63</v>
      </c>
      <c r="D36" s="99" t="str">
        <f>IF((D13+E13)=0, "자산없음", D17/((D13+E13)/2))</f>
        <v>자산없음</v>
      </c>
      <c r="E36" s="99" t="str">
        <f>IF((E13+F13)=0, "자산없음", E17/((E13+F13)/2))</f>
        <v>자산없음</v>
      </c>
      <c r="F36" s="99" t="str">
        <f>IF((F13+G13)=0, "자산없음", F17/((F13+G13)/2))</f>
        <v>자산없음</v>
      </c>
      <c r="G36" s="4"/>
      <c r="H36" s="100"/>
    </row>
    <row r="37" spans="2:15">
      <c r="C37" s="69"/>
    </row>
    <row r="38" spans="2:15">
      <c r="B38" s="43" t="s">
        <v>30</v>
      </c>
      <c r="C38" s="69"/>
      <c r="H38" s="95" t="s">
        <v>31</v>
      </c>
    </row>
    <row r="39" spans="2:15" ht="17.25" thickBot="1">
      <c r="B39" s="52" t="s">
        <v>2</v>
      </c>
      <c r="C39" s="86" t="s">
        <v>19</v>
      </c>
      <c r="D39" s="86" t="s">
        <v>32</v>
      </c>
      <c r="E39" s="86" t="s">
        <v>33</v>
      </c>
      <c r="F39" s="101" t="s">
        <v>178</v>
      </c>
      <c r="G39" s="87" t="s">
        <v>67</v>
      </c>
      <c r="H39" s="87" t="s">
        <v>4</v>
      </c>
      <c r="J39" s="102" t="s">
        <v>68</v>
      </c>
      <c r="O39" s="102" t="s">
        <v>190</v>
      </c>
    </row>
    <row r="40" spans="2:15">
      <c r="B40" s="89" t="s">
        <v>90</v>
      </c>
      <c r="C40" s="82" t="s">
        <v>80</v>
      </c>
      <c r="D40" s="96" t="str">
        <f>IFERROR(AVERAGE(D25:F25), "매출없음")</f>
        <v>매출없음</v>
      </c>
      <c r="E40" s="96" t="e">
        <f>INDEX(산업평균비율[매출액증가율], MATCH($C$5, 산업평균비율[업종별], 0))</f>
        <v>#N/A</v>
      </c>
      <c r="F40" s="96" t="str">
        <f>IF(D40="매출없음", "매출없음", ROUND(D40-E40, 2))</f>
        <v>매출없음</v>
      </c>
      <c r="G40" s="103">
        <f>IF(F40=O40, J40, INDEX(성장성평가등급[기준점수], MATCH(F40, 성장성평가등급[상대값]))*(J40/10))</f>
        <v>20</v>
      </c>
      <c r="H40" s="97"/>
      <c r="J40" s="104">
        <v>20</v>
      </c>
      <c r="O40" s="105" t="s">
        <v>188</v>
      </c>
    </row>
    <row r="41" spans="2:15">
      <c r="B41" s="89"/>
      <c r="C41" s="98" t="s">
        <v>81</v>
      </c>
      <c r="D41" s="99" t="str">
        <f t="shared" ref="D41:D45" si="3">IFERROR(AVERAGE(D26:F26), "자산없음")</f>
        <v>자산없음</v>
      </c>
      <c r="E41" s="99" t="e">
        <f>INDEX(산업평균비율[총자산증가율], MATCH($C$5, 산업평균비율[업종별], 0))</f>
        <v>#N/A</v>
      </c>
      <c r="F41" s="99" t="str">
        <f>IF(D41="자산없음", "자산없음", ROUND(D41-E41, 2))</f>
        <v>자산없음</v>
      </c>
      <c r="G41" s="106">
        <f>IF(F41=O41, J41, INDEX(성장성평가등급[기준점수], MATCH(F41, 성장성평가등급[상대값]))*(J41/10))</f>
        <v>5</v>
      </c>
      <c r="H41" s="100"/>
      <c r="J41" s="49">
        <v>5</v>
      </c>
      <c r="O41" s="105" t="s">
        <v>186</v>
      </c>
    </row>
    <row r="42" spans="2:15">
      <c r="B42" s="76"/>
      <c r="C42" s="98" t="s">
        <v>82</v>
      </c>
      <c r="D42" s="99" t="str">
        <f t="shared" si="3"/>
        <v>자산없음</v>
      </c>
      <c r="E42" s="99" t="e">
        <f>INDEX(산업평균비율[유형자산증가율], MATCH($C$5, 산업평균비율[업종별], 0))</f>
        <v>#N/A</v>
      </c>
      <c r="F42" s="99" t="str">
        <f>IF(D42="자산없음", "자산없음", ROUND(D42-E42, 2))</f>
        <v>자산없음</v>
      </c>
      <c r="G42" s="106">
        <f>IF(F42=O42, J42, INDEX(성장성평가등급[기준점수], MATCH(F42, 성장성평가등급[상대값]))*(J42/10))</f>
        <v>5</v>
      </c>
      <c r="H42" s="100"/>
      <c r="J42" s="49">
        <v>5</v>
      </c>
      <c r="O42" s="105" t="s">
        <v>185</v>
      </c>
    </row>
    <row r="43" spans="2:15">
      <c r="B43" s="94" t="s">
        <v>91</v>
      </c>
      <c r="C43" s="98" t="s">
        <v>83</v>
      </c>
      <c r="D43" s="99" t="str">
        <f>IFERROR(AVERAGE(D28:F28), "매출없음")</f>
        <v>매출없음</v>
      </c>
      <c r="E43" s="99" t="e">
        <f>INDEX(산업평균비율[매출액영업이익률], MATCH($C$5, 산업평균비율[업종별], 0))</f>
        <v>#N/A</v>
      </c>
      <c r="F43" s="99" t="str">
        <f>IF(D43="매출없음", "매출없음", ROUND(D43-E43, 2))</f>
        <v>매출없음</v>
      </c>
      <c r="G43" s="106">
        <f>IF(F43=O43, J43, INDEX(수익성평가등급[기준점수], MATCH(F43, 수익성평가등급[상대값]))*(J43/10))</f>
        <v>20</v>
      </c>
      <c r="H43" s="100"/>
      <c r="J43" s="49">
        <v>20</v>
      </c>
      <c r="O43" s="105" t="s">
        <v>187</v>
      </c>
    </row>
    <row r="44" spans="2:15">
      <c r="B44" s="89"/>
      <c r="C44" s="98" t="s">
        <v>84</v>
      </c>
      <c r="D44" s="99" t="str">
        <f>IFERROR(AVERAGE(D29:F29), "매출없음")</f>
        <v>매출없음</v>
      </c>
      <c r="E44" s="99" t="e">
        <f>INDEX(산업평균비율[매출액세전이익률], MATCH($C$5, 산업평균비율[업종별], 0))</f>
        <v>#N/A</v>
      </c>
      <c r="F44" s="99" t="str">
        <f>IF(D44="매출없음", "매출없음", ROUND(D44-E44, 2))</f>
        <v>매출없음</v>
      </c>
      <c r="G44" s="106">
        <f>IF(F44=O44, J44, INDEX(수익성평가등급[기준점수], MATCH(F44, 수익성평가등급[상대값]))*(J44/10))</f>
        <v>5</v>
      </c>
      <c r="H44" s="100"/>
      <c r="J44" s="49">
        <v>5</v>
      </c>
      <c r="O44" s="105" t="s">
        <v>187</v>
      </c>
    </row>
    <row r="45" spans="2:15">
      <c r="B45" s="76"/>
      <c r="C45" s="98" t="s">
        <v>85</v>
      </c>
      <c r="D45" s="99" t="str">
        <f t="shared" si="3"/>
        <v>자산없음</v>
      </c>
      <c r="E45" s="99" t="e">
        <f>INDEX(산업평균비율[총자산순이익률], MATCH($C$5, 산업평균비율[업종별], 0))</f>
        <v>#N/A</v>
      </c>
      <c r="F45" s="99" t="str">
        <f>IF(D45="자산없음", "자산없음", ROUND(D45-E45, 2))</f>
        <v>자산없음</v>
      </c>
      <c r="G45" s="106">
        <f>IF(F45=O45, J45, INDEX(수익성평가등급[기준점수], MATCH(F45, 수익성평가등급[상대값]))*(J45/10))</f>
        <v>5</v>
      </c>
      <c r="H45" s="100"/>
      <c r="J45" s="49">
        <v>5</v>
      </c>
      <c r="O45" s="105" t="s">
        <v>186</v>
      </c>
    </row>
    <row r="46" spans="2:15">
      <c r="B46" s="94" t="s">
        <v>92</v>
      </c>
      <c r="C46" s="98" t="s">
        <v>95</v>
      </c>
      <c r="D46" s="99" t="str">
        <f>IFERROR(AVERAGE(D31:F31), "부채없음")</f>
        <v>부채없음</v>
      </c>
      <c r="E46" s="99" t="e">
        <f>INDEX(산업평균비율[유동비율], MATCH($C$5, 산업평균비율[업종별], 0))</f>
        <v>#N/A</v>
      </c>
      <c r="F46" s="99" t="str">
        <f>IF(D46="부채없음", "부채없음", ROUND((1+(D46-E46)/ABS(E46))*100, 2))</f>
        <v>부채없음</v>
      </c>
      <c r="G46" s="106">
        <f>IF(F46=O46, J46, INDEX(평가등급[기준점수], MATCH(F46, 평가등급[상대비율]))*(J46/5))</f>
        <v>5</v>
      </c>
      <c r="H46" s="100"/>
      <c r="J46" s="49">
        <v>5</v>
      </c>
      <c r="O46" s="105" t="s">
        <v>191</v>
      </c>
    </row>
    <row r="47" spans="2:15">
      <c r="B47" s="89"/>
      <c r="C47" s="98" t="s">
        <v>94</v>
      </c>
      <c r="D47" s="99" t="str">
        <f>IFERROR(AVERAGE(D32:F32), "자본없음")</f>
        <v>자본없음</v>
      </c>
      <c r="E47" s="99" t="e">
        <f>INDEX(산업평균비율[부채비율], MATCH($C$5, 산업평균비율[업종별], 0))</f>
        <v>#N/A</v>
      </c>
      <c r="F47" s="99" t="str">
        <f>IF(D47="자본없음", "자본없음", ROUND((1+(E47-D47)/ABS(D47))*100, 2))</f>
        <v>자본없음</v>
      </c>
      <c r="G47" s="106">
        <f>IF(F47=O47, J47, INDEX(평가등급[기준점수], MATCH(F47, 평가등급[상대비율]))*(J47/5))</f>
        <v>10</v>
      </c>
      <c r="H47" s="100"/>
      <c r="J47" s="49">
        <v>10</v>
      </c>
      <c r="O47" s="105" t="s">
        <v>192</v>
      </c>
    </row>
    <row r="48" spans="2:15">
      <c r="B48" s="76"/>
      <c r="C48" s="98" t="s">
        <v>86</v>
      </c>
      <c r="D48" s="99" t="str">
        <f>IFERROR(AVERAGE(D33:F33), "이자없음")</f>
        <v>이자없음</v>
      </c>
      <c r="E48" s="99" t="e">
        <f>INDEX(산업평균비율[이자보상비율], MATCH($C$5, 산업평균비율[업종별], 0))</f>
        <v>#N/A</v>
      </c>
      <c r="F48" s="99" t="str">
        <f>IF(D48="이자없음", "이자없음", ROUND((1+(D48-E48)/ABS(E48))*100, 2))</f>
        <v>이자없음</v>
      </c>
      <c r="G48" s="106">
        <f>IF(F48=O48, J48, INDEX(평가등급[기준점수], MATCH(F48, 평가등급[상대비율]))*(J48/5))</f>
        <v>5</v>
      </c>
      <c r="H48" s="100"/>
      <c r="J48" s="49">
        <v>5</v>
      </c>
      <c r="O48" s="105" t="s">
        <v>193</v>
      </c>
    </row>
    <row r="49" spans="2:15">
      <c r="B49" s="94" t="s">
        <v>93</v>
      </c>
      <c r="C49" s="98" t="s">
        <v>87</v>
      </c>
      <c r="D49" s="99" t="str">
        <f>IFERROR(AVERAGE(D34:F34), "채권없음")</f>
        <v>채권없음</v>
      </c>
      <c r="E49" s="99" t="e">
        <f>INDEX(산업평균비율[매출채권회전율], MATCH($C$5, 산업평균비율[업종별], 0))</f>
        <v>#N/A</v>
      </c>
      <c r="F49" s="99" t="str">
        <f>IF(D49="채권없음", "채권없음", ROUND((1+(D49-E49)/ABS(E49))*100, 2))</f>
        <v>채권없음</v>
      </c>
      <c r="G49" s="106">
        <f>IF(F49=O49, J49, INDEX(평가등급[기준점수], MATCH(F49, 평가등급[상대비율]))*(J49/5))</f>
        <v>5</v>
      </c>
      <c r="H49" s="100"/>
      <c r="J49" s="49">
        <v>5</v>
      </c>
      <c r="O49" s="105" t="s">
        <v>194</v>
      </c>
    </row>
    <row r="50" spans="2:15">
      <c r="B50" s="89"/>
      <c r="C50" s="98" t="s">
        <v>88</v>
      </c>
      <c r="D50" s="99" t="str">
        <f>IFERROR(AVERAGE(D35:F35), "재고없음")</f>
        <v>재고없음</v>
      </c>
      <c r="E50" s="99" t="e">
        <f>INDEX(산업평균비율[재고자산회전율], MATCH($C$5, 산업평균비율[업종별], 0))</f>
        <v>#N/A</v>
      </c>
      <c r="F50" s="99" t="str">
        <f>IF(D50="재고없음", "재고없음", ROUND((1+(D50-E50)/ABS(E50))*100, 2))</f>
        <v>재고없음</v>
      </c>
      <c r="G50" s="106">
        <f>IF(F50=O50, J50, INDEX(평가등급[기준점수], MATCH(F50, 평가등급[상대비율]))*(J50/5))</f>
        <v>5</v>
      </c>
      <c r="H50" s="100"/>
      <c r="J50" s="49">
        <v>5</v>
      </c>
      <c r="O50" s="105" t="s">
        <v>195</v>
      </c>
    </row>
    <row r="51" spans="2:15" ht="17.25" thickBot="1">
      <c r="B51" s="89"/>
      <c r="C51" s="60" t="s">
        <v>89</v>
      </c>
      <c r="D51" s="107" t="str">
        <f>IFERROR(AVERAGE(D36:F36), "자산없음")</f>
        <v>자산없음</v>
      </c>
      <c r="E51" s="107" t="e">
        <f>INDEX(산업평균비율[총자산회전율], MATCH($C$5, 산업평균비율[업종별], 0))</f>
        <v>#N/A</v>
      </c>
      <c r="F51" s="107" t="str">
        <f>IF(D51="자산없음", "자산없음", ROUND((1+(D51-E51)/ABS(E51))*100, 2))</f>
        <v>자산없음</v>
      </c>
      <c r="G51" s="108">
        <f>IF(F51=O51, J51, INDEX(평가등급[기준점수], MATCH(F51, 평가등급[상대비율]))*(J51/5))</f>
        <v>10</v>
      </c>
      <c r="H51" s="109"/>
      <c r="J51" s="49">
        <v>10</v>
      </c>
      <c r="O51" s="105" t="s">
        <v>186</v>
      </c>
    </row>
    <row r="52" spans="2:15" ht="18" thickTop="1" thickBot="1">
      <c r="B52" s="110" t="s">
        <v>103</v>
      </c>
      <c r="C52" s="111"/>
      <c r="D52" s="112"/>
      <c r="E52" s="112"/>
      <c r="F52" s="113"/>
      <c r="G52" s="114">
        <f>SUM(G40:G51)</f>
        <v>100</v>
      </c>
      <c r="H52" s="80"/>
      <c r="J52" s="49">
        <f>SUM(J40:J51)</f>
        <v>100</v>
      </c>
    </row>
    <row r="53" spans="2:15" ht="17.25" thickTop="1">
      <c r="B53" s="115" t="s">
        <v>179</v>
      </c>
    </row>
    <row r="54" spans="2:15" ht="17.25" thickBot="1">
      <c r="B54" s="43" t="s">
        <v>34</v>
      </c>
    </row>
    <row r="55" spans="2:15">
      <c r="B55" s="5"/>
      <c r="C55" s="6"/>
      <c r="D55" s="6"/>
      <c r="E55" s="6"/>
      <c r="F55" s="6"/>
      <c r="G55" s="6"/>
      <c r="H55" s="6"/>
      <c r="J55" s="43" t="s">
        <v>79</v>
      </c>
    </row>
    <row r="56" spans="2:15">
      <c r="B56" s="7"/>
      <c r="C56" s="8"/>
      <c r="D56" s="8"/>
      <c r="E56" s="8"/>
      <c r="F56" s="8"/>
      <c r="G56" s="8"/>
      <c r="H56" s="8"/>
      <c r="J56" s="43" t="s">
        <v>78</v>
      </c>
    </row>
    <row r="57" spans="2:15">
      <c r="B57" s="7"/>
      <c r="C57" s="8"/>
      <c r="D57" s="8"/>
      <c r="E57" s="8"/>
      <c r="F57" s="8"/>
      <c r="G57" s="8"/>
      <c r="H57" s="8"/>
    </row>
    <row r="58" spans="2:15">
      <c r="B58" s="8"/>
      <c r="C58" s="8"/>
      <c r="D58" s="8"/>
      <c r="E58" s="8"/>
      <c r="F58" s="8"/>
      <c r="G58" s="8"/>
      <c r="H58" s="8"/>
    </row>
    <row r="59" spans="2:15">
      <c r="B59" s="8"/>
      <c r="C59" s="8"/>
      <c r="D59" s="8"/>
      <c r="E59" s="8"/>
      <c r="F59" s="8"/>
      <c r="G59" s="8"/>
      <c r="H59" s="8"/>
    </row>
  </sheetData>
  <mergeCells count="4">
    <mergeCell ref="C5:E5"/>
    <mergeCell ref="C4:E4"/>
    <mergeCell ref="G4:H4"/>
    <mergeCell ref="G5:H5"/>
  </mergeCells>
  <phoneticPr fontId="1" type="noConversion"/>
  <conditionalFormatting sqref="J4:M6">
    <cfRule type="expression" dxfId="30" priority="1">
      <formula>NOT(ISBLANK($C$5))</formula>
    </cfRule>
    <cfRule type="expression" dxfId="29" priority="2">
      <formula>ISBLANK($C$5)</formula>
    </cfRule>
  </conditionalFormatting>
  <dataValidations disablePrompts="1" count="1">
    <dataValidation type="list" allowBlank="1" showInputMessage="1" showErrorMessage="1" sqref="C5" xr:uid="{00000000-0002-0000-0100-000000000000}">
      <formula1>표준산업분류</formula1>
    </dataValidation>
  </dataValidations>
  <hyperlinks>
    <hyperlink ref="J6" r:id="rId1" display="표준산업분류 찾아보기" xr:uid="{00000000-0004-0000-0100-000000000000}"/>
  </hyperlinks>
  <pageMargins left="0.70866141732283472" right="0.70866141732283472" top="0.49212598425196852" bottom="0.49212598425196852" header="0.19685039370078741" footer="0.19685039370078741"/>
  <pageSetup paperSize="9" scale="77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E32"/>
  <sheetViews>
    <sheetView zoomScaleNormal="100" zoomScaleSheetLayoutView="85" workbookViewId="0">
      <selection activeCell="B31" sqref="B31:E31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16384" width="14.25" style="43"/>
  </cols>
  <sheetData>
    <row r="1" spans="2:5">
      <c r="B1" s="43" t="s">
        <v>132</v>
      </c>
    </row>
    <row r="3" spans="2:5" ht="37.5" customHeight="1">
      <c r="B3" s="73" t="s">
        <v>136</v>
      </c>
      <c r="C3" s="45"/>
      <c r="D3" s="45"/>
      <c r="E3" s="45"/>
    </row>
    <row r="5" spans="2:5" ht="45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5" ht="45" customHeight="1">
      <c r="B6" s="46" t="s">
        <v>96</v>
      </c>
      <c r="C6" s="144" t="s">
        <v>210</v>
      </c>
      <c r="D6" s="145"/>
      <c r="E6" s="145"/>
    </row>
    <row r="8" spans="2:5" ht="45" customHeight="1" thickBot="1">
      <c r="B8" s="52" t="s">
        <v>2</v>
      </c>
      <c r="C8" s="53" t="str">
        <f>'별지 8호 재무건전성 자체평가표'!D8</f>
        <v>2024년</v>
      </c>
      <c r="D8" s="53" t="str">
        <f>'별지 8호 재무건전성 자체평가표'!E8</f>
        <v>2023년</v>
      </c>
      <c r="E8" s="54" t="str">
        <f>'별지 8호 재무건전성 자체평가표'!F8</f>
        <v>2022년</v>
      </c>
    </row>
    <row r="9" spans="2:5" ht="45" customHeight="1" thickBot="1">
      <c r="B9" s="76" t="s">
        <v>125</v>
      </c>
      <c r="C9" s="82">
        <f>'별지 8호 재무건전성 자체평가표'!D17</f>
        <v>0</v>
      </c>
      <c r="D9" s="82">
        <f>'별지 8호 재무건전성 자체평가표'!E17</f>
        <v>0</v>
      </c>
      <c r="E9" s="56">
        <f>'별지 8호 재무건전성 자체평가표'!F17</f>
        <v>0</v>
      </c>
    </row>
    <row r="10" spans="2:5" ht="45" customHeight="1" thickTop="1" thickBot="1">
      <c r="B10" s="78" t="s">
        <v>102</v>
      </c>
      <c r="C10" s="79"/>
      <c r="D10" s="65">
        <f>IFERROR(ROUND(IF(E9=0, "매출없음", (C9/E9)^(1/2))-1, 4), 0)</f>
        <v>0</v>
      </c>
      <c r="E10" s="80"/>
    </row>
    <row r="11" spans="2:5" ht="75" customHeight="1" thickTop="1">
      <c r="B11" s="46" t="s">
        <v>4</v>
      </c>
      <c r="C11" s="142"/>
      <c r="D11" s="143"/>
      <c r="E11" s="143"/>
    </row>
    <row r="12" spans="2:5">
      <c r="B12" s="45"/>
      <c r="C12" s="45"/>
      <c r="D12" s="45"/>
      <c r="E12" s="45"/>
    </row>
    <row r="13" spans="2:5">
      <c r="B13" s="45" t="s">
        <v>98</v>
      </c>
      <c r="C13" s="45"/>
      <c r="D13" s="45"/>
      <c r="E13" s="45"/>
    </row>
    <row r="16" spans="2:5">
      <c r="B16" s="68">
        <f>'별지 8호 재무건전성 자체평가표'!G5</f>
        <v>0</v>
      </c>
      <c r="C16" s="45"/>
      <c r="D16" s="45"/>
      <c r="E16" s="45"/>
    </row>
    <row r="17" spans="2:5">
      <c r="B17" s="68"/>
      <c r="C17" s="45"/>
      <c r="D17" s="45"/>
      <c r="E17" s="45"/>
    </row>
    <row r="18" spans="2:5">
      <c r="B18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18" s="45"/>
      <c r="D18" s="45"/>
      <c r="E18" s="45"/>
    </row>
    <row r="19" spans="2:5">
      <c r="B19" s="45"/>
      <c r="C19" s="45"/>
      <c r="D19" s="45"/>
      <c r="E19" s="45"/>
    </row>
    <row r="20" spans="2:5">
      <c r="B20" s="45"/>
      <c r="C20" s="45"/>
      <c r="D20" s="45"/>
      <c r="E20" s="45"/>
    </row>
    <row r="21" spans="2:5">
      <c r="B21" s="45"/>
      <c r="C21" s="45"/>
      <c r="D21" s="45"/>
      <c r="E21" s="45"/>
    </row>
    <row r="22" spans="2:5">
      <c r="B22" s="69"/>
      <c r="C22" s="45"/>
      <c r="D22" s="45"/>
      <c r="E22" s="45"/>
    </row>
    <row r="23" spans="2:5">
      <c r="B23" s="70"/>
      <c r="C23" s="45"/>
      <c r="D23" s="45"/>
      <c r="E23" s="45"/>
    </row>
    <row r="24" spans="2:5">
      <c r="B24" s="45"/>
      <c r="C24" s="45"/>
      <c r="D24" s="45"/>
      <c r="E24" s="45"/>
    </row>
    <row r="25" spans="2:5">
      <c r="B25" s="45"/>
      <c r="C25" s="45"/>
      <c r="D25" s="45"/>
      <c r="E25" s="45"/>
    </row>
    <row r="26" spans="2:5">
      <c r="B26" s="45"/>
      <c r="C26" s="45"/>
      <c r="D26" s="45"/>
      <c r="E26" s="45"/>
    </row>
    <row r="27" spans="2:5">
      <c r="B27" s="45"/>
      <c r="C27" s="45"/>
      <c r="D27" s="45"/>
      <c r="E27" s="45"/>
    </row>
    <row r="28" spans="2:5" ht="20.25">
      <c r="B28" s="72" t="s">
        <v>105</v>
      </c>
    </row>
    <row r="29" spans="2:5" ht="20.25">
      <c r="B29" s="72"/>
    </row>
    <row r="30" spans="2:5" ht="31.9" customHeight="1">
      <c r="B30" s="140" t="s">
        <v>104</v>
      </c>
      <c r="C30" s="140"/>
      <c r="D30" s="140"/>
      <c r="E30" s="140"/>
    </row>
    <row r="31" spans="2:5">
      <c r="B31" s="141" t="s">
        <v>219</v>
      </c>
      <c r="C31" s="141"/>
      <c r="D31" s="141"/>
      <c r="E31" s="141"/>
    </row>
    <row r="32" spans="2:5">
      <c r="B32" s="81" t="s">
        <v>162</v>
      </c>
    </row>
  </sheetData>
  <mergeCells count="4">
    <mergeCell ref="B30:E30"/>
    <mergeCell ref="B31:E31"/>
    <mergeCell ref="C11:E11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0"/>
  <sheetViews>
    <sheetView zoomScaleNormal="100" zoomScaleSheetLayoutView="85" workbookViewId="0">
      <selection activeCell="B29" sqref="B29:E29"/>
    </sheetView>
  </sheetViews>
  <sheetFormatPr defaultColWidth="14.25" defaultRowHeight="25.15" customHeight="1"/>
  <cols>
    <col min="1" max="1" width="1.75" style="43" customWidth="1"/>
    <col min="2" max="5" width="20.75" style="43" customWidth="1"/>
    <col min="6" max="6" width="1.75" style="43" customWidth="1"/>
    <col min="7" max="7" width="1.25" style="43" customWidth="1"/>
    <col min="8" max="16384" width="14.25" style="43"/>
  </cols>
  <sheetData>
    <row r="1" spans="2:8" ht="16.5">
      <c r="B1" s="43" t="s">
        <v>169</v>
      </c>
    </row>
    <row r="2" spans="2:8" ht="16.5"/>
    <row r="3" spans="2:8" ht="37.5" customHeight="1">
      <c r="B3" s="73" t="s">
        <v>163</v>
      </c>
      <c r="C3" s="45"/>
      <c r="D3" s="45"/>
      <c r="E3" s="45"/>
    </row>
    <row r="4" spans="2:8" ht="16.5"/>
    <row r="5" spans="2:8" ht="45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8" ht="45" customHeight="1">
      <c r="B6" s="46" t="s">
        <v>96</v>
      </c>
      <c r="C6" s="144" t="s">
        <v>211</v>
      </c>
      <c r="D6" s="145"/>
      <c r="E6" s="145"/>
    </row>
    <row r="7" spans="2:8" ht="16.5"/>
    <row r="8" spans="2:8" ht="45" customHeight="1" thickBot="1">
      <c r="B8" s="52" t="s">
        <v>2</v>
      </c>
      <c r="C8" s="53" t="str">
        <f>'별지 8호 재무건전성 자체평가표'!D8 &amp; " 12월말"</f>
        <v>2024년 12월말</v>
      </c>
      <c r="D8" s="53" t="str">
        <f>'별지 8호 재무건전성 자체평가표'!E8 &amp; " 12월말"</f>
        <v>2023년 12월말</v>
      </c>
      <c r="E8" s="74" t="s">
        <v>161</v>
      </c>
      <c r="G8" s="75"/>
    </row>
    <row r="9" spans="2:8" ht="45" customHeight="1" thickTop="1" thickBot="1">
      <c r="B9" s="76" t="s">
        <v>205</v>
      </c>
      <c r="C9" s="39"/>
      <c r="D9" s="40"/>
      <c r="E9" s="77">
        <f>C9-D9</f>
        <v>0</v>
      </c>
      <c r="H9" s="43" t="str">
        <f>"고용보험 가입자 명부(" &amp; '별지 8호 재무건전성 자체평가표'!D8 &amp; " 12월말, " &amp; '별지 8호 재무건전성 자체평가표'!E8  &amp; " 12월말)상의 고용인원"</f>
        <v>고용보험 가입자 명부(2024년 12월말, 2023년 12월말)상의 고용인원</v>
      </c>
    </row>
    <row r="10" spans="2:8" ht="45" customHeight="1" thickTop="1" thickBot="1">
      <c r="B10" s="78" t="s">
        <v>206</v>
      </c>
      <c r="C10" s="79"/>
      <c r="D10" s="65">
        <f>IFERROR(ROUND((C9-D9)/D9, 4), 0)</f>
        <v>0</v>
      </c>
      <c r="E10" s="80"/>
    </row>
    <row r="11" spans="2:8" ht="75" customHeight="1" thickTop="1">
      <c r="B11" s="46" t="s">
        <v>4</v>
      </c>
      <c r="C11" s="142"/>
      <c r="D11" s="143"/>
      <c r="E11" s="143"/>
    </row>
    <row r="12" spans="2:8" ht="16.5">
      <c r="B12" s="45"/>
      <c r="C12" s="45"/>
      <c r="D12" s="45"/>
      <c r="E12" s="45"/>
    </row>
    <row r="13" spans="2:8" ht="16.5">
      <c r="B13" s="45" t="s">
        <v>98</v>
      </c>
      <c r="C13" s="45"/>
      <c r="D13" s="45"/>
      <c r="E13" s="45"/>
    </row>
    <row r="14" spans="2:8" ht="16.5"/>
    <row r="15" spans="2:8" ht="16.5"/>
    <row r="16" spans="2:8" ht="16.5">
      <c r="B16" s="68">
        <f>'별지 8호 재무건전성 자체평가표'!G5</f>
        <v>0</v>
      </c>
      <c r="C16" s="45"/>
      <c r="D16" s="45"/>
      <c r="E16" s="45"/>
    </row>
    <row r="17" spans="2:5" ht="16.5">
      <c r="B17" s="68"/>
      <c r="C17" s="45"/>
      <c r="D17" s="45"/>
      <c r="E17" s="45"/>
    </row>
    <row r="18" spans="2:5" ht="16.5">
      <c r="B18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18" s="45"/>
      <c r="D18" s="45"/>
      <c r="E18" s="45"/>
    </row>
    <row r="19" spans="2:5" ht="16.5">
      <c r="B19" s="45"/>
      <c r="C19" s="45"/>
      <c r="D19" s="45"/>
      <c r="E19" s="45"/>
    </row>
    <row r="20" spans="2:5" ht="16.5">
      <c r="B20" s="45"/>
      <c r="C20" s="45"/>
      <c r="D20" s="45"/>
      <c r="E20" s="45"/>
    </row>
    <row r="21" spans="2:5" ht="16.5">
      <c r="C21" s="45"/>
      <c r="D21" s="45"/>
      <c r="E21" s="45"/>
    </row>
    <row r="22" spans="2:5" ht="16.5">
      <c r="B22" s="69"/>
      <c r="C22" s="45"/>
      <c r="D22" s="45"/>
      <c r="E22" s="45"/>
    </row>
    <row r="23" spans="2:5" ht="16.5">
      <c r="B23" s="71"/>
      <c r="C23" s="45"/>
      <c r="D23" s="45"/>
      <c r="E23" s="45"/>
    </row>
    <row r="24" spans="2:5" ht="16.5">
      <c r="B24" s="45"/>
      <c r="C24" s="45"/>
      <c r="D24" s="45"/>
      <c r="E24" s="45"/>
    </row>
    <row r="25" spans="2:5" ht="16.5">
      <c r="B25" s="45"/>
      <c r="C25" s="45"/>
      <c r="D25" s="45"/>
      <c r="E25" s="45"/>
    </row>
    <row r="26" spans="2:5" ht="20.25">
      <c r="B26" s="72" t="s">
        <v>105</v>
      </c>
    </row>
    <row r="27" spans="2:5" ht="20.25">
      <c r="B27" s="72"/>
    </row>
    <row r="28" spans="2:5" ht="34.9" customHeight="1">
      <c r="B28" s="140" t="s">
        <v>207</v>
      </c>
      <c r="C28" s="141"/>
      <c r="D28" s="141"/>
      <c r="E28" s="141"/>
    </row>
    <row r="29" spans="2:5" ht="45" customHeight="1">
      <c r="B29" s="140" t="s">
        <v>220</v>
      </c>
      <c r="C29" s="141"/>
      <c r="D29" s="141"/>
      <c r="E29" s="141"/>
    </row>
    <row r="30" spans="2:5" ht="16.5">
      <c r="B30" s="81" t="s">
        <v>162</v>
      </c>
    </row>
  </sheetData>
  <mergeCells count="4">
    <mergeCell ref="C11:E11"/>
    <mergeCell ref="B28:E28"/>
    <mergeCell ref="B29:E29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  <rowBreaks count="1" manualBreakCount="1">
    <brk id="3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0"/>
  <sheetViews>
    <sheetView zoomScaleNormal="100" zoomScaleSheetLayoutView="85" workbookViewId="0">
      <selection activeCell="B30" sqref="B30:E30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16384" width="14.25" style="43"/>
  </cols>
  <sheetData>
    <row r="1" spans="2:8">
      <c r="B1" s="43" t="s">
        <v>152</v>
      </c>
    </row>
    <row r="3" spans="2:8" ht="37.5" customHeight="1">
      <c r="B3" s="44" t="s">
        <v>151</v>
      </c>
      <c r="C3" s="45"/>
      <c r="D3" s="45"/>
      <c r="E3" s="45"/>
    </row>
    <row r="5" spans="2:8" ht="34.9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8" ht="34.9" customHeight="1">
      <c r="B6" s="46" t="s">
        <v>96</v>
      </c>
      <c r="C6" s="144" t="s">
        <v>212</v>
      </c>
      <c r="D6" s="145"/>
      <c r="E6" s="145"/>
    </row>
    <row r="7" spans="2:8" ht="34.9" customHeight="1">
      <c r="B7" s="49"/>
      <c r="C7" s="49"/>
      <c r="D7" s="50"/>
      <c r="E7" s="51" t="s">
        <v>156</v>
      </c>
    </row>
    <row r="8" spans="2:8" ht="34.9" customHeight="1" thickBot="1">
      <c r="B8" s="52" t="s">
        <v>97</v>
      </c>
      <c r="C8" s="53" t="s">
        <v>155</v>
      </c>
      <c r="D8" s="53" t="s">
        <v>153</v>
      </c>
      <c r="E8" s="54" t="s">
        <v>154</v>
      </c>
    </row>
    <row r="9" spans="2:8" ht="34.9" customHeight="1">
      <c r="B9" s="55" t="str">
        <f>" ① " &amp; '별지 8호 재무건전성 자체평가표'!D8 &amp; " 직수출"</f>
        <v xml:space="preserve"> ① 2024년 직수출</v>
      </c>
      <c r="C9" s="19"/>
      <c r="D9" s="21">
        <v>1363.98</v>
      </c>
      <c r="E9" s="56">
        <f>ROUND(C9*D9/1000, 0)</f>
        <v>0</v>
      </c>
      <c r="H9" s="43" t="s">
        <v>159</v>
      </c>
    </row>
    <row r="10" spans="2:8" ht="34.9" customHeight="1">
      <c r="B10" s="57" t="str">
        <f>" ② " &amp; '별지 8호 재무건전성 자체평가표'!D8 &amp; " 간접수출"</f>
        <v xml:space="preserve"> ② 2024년 간접수출</v>
      </c>
      <c r="C10" s="15"/>
      <c r="D10" s="21">
        <v>1363.98</v>
      </c>
      <c r="E10" s="58">
        <f>ROUND(C10*D10/1000, 0)</f>
        <v>0</v>
      </c>
      <c r="H10" s="59" t="s">
        <v>160</v>
      </c>
    </row>
    <row r="11" spans="2:8" ht="34.9" customHeight="1">
      <c r="B11" s="57" t="str">
        <f>" ③ " &amp; '별지 8호 재무건전성 자체평가표'!D8 &amp;" 수출합계
    (=①+②)"</f>
        <v xml:space="preserve"> ③ 2024년 수출합계
    (=①+②)</v>
      </c>
      <c r="C11" s="60">
        <f>SUM(C9:C10)</f>
        <v>0</v>
      </c>
      <c r="D11" s="60"/>
      <c r="E11" s="61">
        <f>SUM(E9:E10)</f>
        <v>0</v>
      </c>
    </row>
    <row r="12" spans="2:8" ht="34.9" customHeight="1" thickBot="1">
      <c r="B12" s="62" t="str">
        <f>" ④ " &amp; '별지 8호 재무건전성 자체평가표'!D8 &amp; " 매출액"</f>
        <v xml:space="preserve"> ④ 2024년 매출액</v>
      </c>
      <c r="C12" s="60"/>
      <c r="D12" s="60"/>
      <c r="E12" s="61">
        <f>'별지 8호 재무건전성 자체평가표'!D17</f>
        <v>0</v>
      </c>
    </row>
    <row r="13" spans="2:8" ht="49.9" customHeight="1" thickTop="1" thickBot="1">
      <c r="B13" s="63" t="str">
        <f>" ⑤ " &amp; '별지 8호 재무건전성 자체평가표'!D8 &amp; " 수출비중
    (=③÷④)"</f>
        <v xml:space="preserve"> ⑤ 2024년 수출비중
    (=③÷④)</v>
      </c>
      <c r="C13" s="64"/>
      <c r="D13" s="65">
        <f>IFERROR(ROUND(E11/E12, 4), 0)</f>
        <v>0</v>
      </c>
      <c r="E13" s="66"/>
    </row>
    <row r="14" spans="2:8" ht="75" customHeight="1" thickTop="1">
      <c r="B14" s="67" t="s">
        <v>4</v>
      </c>
      <c r="C14" s="142"/>
      <c r="D14" s="143"/>
      <c r="E14" s="143"/>
    </row>
    <row r="15" spans="2:8">
      <c r="B15" s="45"/>
      <c r="C15" s="45"/>
      <c r="D15" s="45"/>
      <c r="E15" s="45"/>
    </row>
    <row r="16" spans="2:8">
      <c r="B16" s="45" t="s">
        <v>98</v>
      </c>
      <c r="C16" s="45"/>
      <c r="D16" s="45"/>
      <c r="E16" s="45"/>
    </row>
    <row r="18" spans="2:5">
      <c r="B18" s="68">
        <f>'별지 8호 재무건전성 자체평가표'!G5</f>
        <v>0</v>
      </c>
      <c r="C18" s="45"/>
      <c r="D18" s="45"/>
      <c r="E18" s="45"/>
    </row>
    <row r="19" spans="2:5">
      <c r="B19" s="68"/>
      <c r="C19" s="45"/>
      <c r="D19" s="45"/>
      <c r="E19" s="45"/>
    </row>
    <row r="20" spans="2:5">
      <c r="B20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0" s="45"/>
      <c r="D20" s="45"/>
      <c r="E20" s="45"/>
    </row>
    <row r="21" spans="2:5">
      <c r="B21" s="45"/>
      <c r="C21" s="45"/>
      <c r="D21" s="45"/>
      <c r="E21" s="45"/>
    </row>
    <row r="22" spans="2:5">
      <c r="B22" s="69" t="s">
        <v>127</v>
      </c>
      <c r="C22" s="45"/>
      <c r="D22" s="45"/>
      <c r="E22" s="45"/>
    </row>
    <row r="23" spans="2:5">
      <c r="B23" s="70" t="s">
        <v>157</v>
      </c>
      <c r="C23" s="45"/>
      <c r="D23" s="45"/>
      <c r="E23" s="45"/>
    </row>
    <row r="24" spans="2:5">
      <c r="B24" s="70" t="s">
        <v>180</v>
      </c>
      <c r="C24" s="45"/>
      <c r="D24" s="45"/>
      <c r="E24" s="45"/>
    </row>
    <row r="25" spans="2:5">
      <c r="B25" s="71" t="s">
        <v>158</v>
      </c>
      <c r="C25" s="45"/>
      <c r="D25" s="45"/>
      <c r="E25" s="45"/>
    </row>
    <row r="26" spans="2:5">
      <c r="B26" s="45"/>
      <c r="C26" s="45"/>
      <c r="D26" s="45"/>
      <c r="E26" s="45"/>
    </row>
    <row r="27" spans="2:5" ht="20.25">
      <c r="B27" s="72" t="s">
        <v>105</v>
      </c>
    </row>
    <row r="28" spans="2:5" ht="20.25">
      <c r="B28" s="72"/>
    </row>
    <row r="29" spans="2:5" ht="20.25">
      <c r="B29" s="72"/>
    </row>
    <row r="30" spans="2:5" ht="39.6" customHeight="1">
      <c r="B30" s="140" t="s">
        <v>199</v>
      </c>
      <c r="C30" s="140"/>
      <c r="D30" s="140"/>
      <c r="E30" s="140"/>
    </row>
  </sheetData>
  <mergeCells count="3">
    <mergeCell ref="B30:E30"/>
    <mergeCell ref="C14:E14"/>
    <mergeCell ref="C6:E6"/>
  </mergeCells>
  <phoneticPr fontId="1" type="noConversion"/>
  <hyperlinks>
    <hyperlink ref="H10" r:id="rId1" xr:uid="{00000000-0004-0000-0400-000000000000}"/>
  </hyperlinks>
  <pageMargins left="0.70866141732283472" right="0.70866141732283472" top="0.59055118110236227" bottom="0.59055118110236227" header="0.31496062992125984" footer="0.31496062992125984"/>
  <pageSetup paperSize="9" scale="93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32"/>
  <sheetViews>
    <sheetView topLeftCell="A6" zoomScaleNormal="100" zoomScaleSheetLayoutView="85" workbookViewId="0">
      <selection activeCell="B9" sqref="B9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7" width="14.25" style="43"/>
    <col min="8" max="8" width="30.75" style="43" customWidth="1"/>
    <col min="9" max="9" width="45.75" style="43" customWidth="1"/>
    <col min="10" max="16384" width="14.25" style="43"/>
  </cols>
  <sheetData>
    <row r="1" spans="2:9">
      <c r="B1" s="43" t="s">
        <v>133</v>
      </c>
    </row>
    <row r="3" spans="2:9" ht="37.5" customHeight="1">
      <c r="B3" s="73" t="s">
        <v>135</v>
      </c>
      <c r="C3" s="45"/>
      <c r="D3" s="45"/>
      <c r="E3" s="45"/>
    </row>
    <row r="5" spans="2:9" ht="34.9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9" ht="34.9" customHeight="1">
      <c r="B6" s="46" t="s">
        <v>96</v>
      </c>
      <c r="C6" s="144" t="s">
        <v>212</v>
      </c>
      <c r="D6" s="145"/>
      <c r="E6" s="145"/>
      <c r="H6" s="43" t="s">
        <v>122</v>
      </c>
    </row>
    <row r="7" spans="2:9" ht="32.450000000000003" customHeight="1">
      <c r="B7" s="49"/>
      <c r="C7" s="49"/>
      <c r="D7" s="50"/>
      <c r="E7" s="51" t="s">
        <v>69</v>
      </c>
      <c r="H7" s="43" t="s">
        <v>123</v>
      </c>
    </row>
    <row r="8" spans="2:9" ht="34.9" customHeight="1" thickBot="1">
      <c r="B8" s="52" t="s">
        <v>97</v>
      </c>
      <c r="C8" s="53" t="str">
        <f>'별지 8호 재무건전성 자체평가표'!D8</f>
        <v>2024년</v>
      </c>
      <c r="D8" s="53" t="str">
        <f>'별지 8호 재무건전성 자체평가표'!E8</f>
        <v>2023년</v>
      </c>
      <c r="E8" s="54" t="str">
        <f>'별지 8호 재무건전성 자체평가표'!F8</f>
        <v>2022년</v>
      </c>
      <c r="H8" s="122" t="s">
        <v>117</v>
      </c>
      <c r="I8" s="123" t="s">
        <v>121</v>
      </c>
    </row>
    <row r="9" spans="2:9" ht="34.9" customHeight="1">
      <c r="B9" s="55" t="s">
        <v>115</v>
      </c>
      <c r="C9" s="19"/>
      <c r="D9" s="19"/>
      <c r="E9" s="20"/>
      <c r="G9" s="124" t="s">
        <v>134</v>
      </c>
      <c r="H9" s="125" t="s">
        <v>116</v>
      </c>
      <c r="I9" s="126" t="s">
        <v>126</v>
      </c>
    </row>
    <row r="10" spans="2:9" ht="34.9" customHeight="1">
      <c r="B10" s="57" t="s">
        <v>114</v>
      </c>
      <c r="C10" s="15"/>
      <c r="D10" s="15"/>
      <c r="E10" s="16"/>
      <c r="G10" s="127" t="s">
        <v>134</v>
      </c>
      <c r="H10" s="128" t="s">
        <v>109</v>
      </c>
      <c r="I10" s="129" t="s">
        <v>120</v>
      </c>
    </row>
    <row r="11" spans="2:9" ht="34.9" customHeight="1">
      <c r="B11" s="57" t="s">
        <v>113</v>
      </c>
      <c r="C11" s="17"/>
      <c r="D11" s="17"/>
      <c r="E11" s="18"/>
      <c r="G11" s="127" t="s">
        <v>134</v>
      </c>
      <c r="H11" s="128" t="s">
        <v>110</v>
      </c>
      <c r="I11" s="129" t="s">
        <v>118</v>
      </c>
    </row>
    <row r="12" spans="2:9" ht="34.9" customHeight="1">
      <c r="B12" s="57" t="s">
        <v>112</v>
      </c>
      <c r="C12" s="17"/>
      <c r="D12" s="17"/>
      <c r="E12" s="18"/>
      <c r="G12" s="127" t="s">
        <v>134</v>
      </c>
      <c r="H12" s="128" t="s">
        <v>111</v>
      </c>
      <c r="I12" s="129" t="s">
        <v>119</v>
      </c>
    </row>
    <row r="13" spans="2:9" ht="34.9" customHeight="1">
      <c r="B13" s="57" t="s">
        <v>106</v>
      </c>
      <c r="C13" s="60">
        <f>SUM(C9:C12)</f>
        <v>0</v>
      </c>
      <c r="D13" s="60">
        <f t="shared" ref="D13:E13" si="0">SUM(D9:D12)</f>
        <v>0</v>
      </c>
      <c r="E13" s="61">
        <f t="shared" si="0"/>
        <v>0</v>
      </c>
    </row>
    <row r="14" spans="2:9" ht="34.9" customHeight="1">
      <c r="B14" s="57" t="s">
        <v>107</v>
      </c>
      <c r="C14" s="60">
        <f>'별지 8호 재무건전성 자체평가표'!D17</f>
        <v>0</v>
      </c>
      <c r="D14" s="60">
        <f>'별지 8호 재무건전성 자체평가표'!E17</f>
        <v>0</v>
      </c>
      <c r="E14" s="61">
        <f>'별지 8호 재무건전성 자체평가표'!F17</f>
        <v>0</v>
      </c>
    </row>
    <row r="15" spans="2:9" ht="34.9" customHeight="1" thickBot="1">
      <c r="B15" s="62" t="s">
        <v>108</v>
      </c>
      <c r="C15" s="130">
        <f>IFERROR(C13/C14, 0)</f>
        <v>0</v>
      </c>
      <c r="D15" s="130">
        <f>IFERROR(D13/D14, 0)</f>
        <v>0</v>
      </c>
      <c r="E15" s="131">
        <f>IFERROR(E13/E14, 0)</f>
        <v>0</v>
      </c>
    </row>
    <row r="16" spans="2:9" ht="34.9" customHeight="1" thickTop="1" thickBot="1">
      <c r="B16" s="63" t="s">
        <v>124</v>
      </c>
      <c r="C16" s="79"/>
      <c r="D16" s="65">
        <f>ROUND((C15+D15+E15)/3, 4)</f>
        <v>0</v>
      </c>
      <c r="E16" s="80"/>
    </row>
    <row r="17" spans="2:5" ht="17.25" thickTop="1">
      <c r="B17" s="45"/>
      <c r="C17" s="45"/>
      <c r="D17" s="45"/>
      <c r="E17" s="45"/>
    </row>
    <row r="18" spans="2:5">
      <c r="B18" s="45" t="s">
        <v>98</v>
      </c>
      <c r="C18" s="45"/>
      <c r="D18" s="45"/>
      <c r="E18" s="45"/>
    </row>
    <row r="20" spans="2:5">
      <c r="B20" s="68">
        <f>'별지 8호 재무건전성 자체평가표'!G5</f>
        <v>0</v>
      </c>
      <c r="C20" s="45"/>
      <c r="D20" s="45"/>
      <c r="E20" s="45"/>
    </row>
    <row r="21" spans="2:5">
      <c r="B21" s="68"/>
      <c r="C21" s="45"/>
      <c r="D21" s="45"/>
      <c r="E21" s="45"/>
    </row>
    <row r="22" spans="2:5">
      <c r="B22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2" s="45"/>
      <c r="D22" s="45"/>
      <c r="E22" s="45"/>
    </row>
    <row r="23" spans="2:5">
      <c r="B23" s="45"/>
      <c r="C23" s="45"/>
      <c r="D23" s="45"/>
      <c r="E23" s="45"/>
    </row>
    <row r="24" spans="2:5">
      <c r="B24" s="69" t="s">
        <v>127</v>
      </c>
      <c r="C24" s="45"/>
      <c r="D24" s="45"/>
      <c r="E24" s="45"/>
    </row>
    <row r="25" spans="2:5">
      <c r="B25" s="70" t="s">
        <v>128</v>
      </c>
      <c r="C25" s="45"/>
      <c r="D25" s="45"/>
      <c r="E25" s="45"/>
    </row>
    <row r="26" spans="2:5">
      <c r="B26" s="70" t="s">
        <v>129</v>
      </c>
      <c r="C26" s="45"/>
      <c r="D26" s="45"/>
      <c r="E26" s="45"/>
    </row>
    <row r="27" spans="2:5">
      <c r="B27" s="70" t="s">
        <v>130</v>
      </c>
      <c r="C27" s="45"/>
      <c r="D27" s="45"/>
      <c r="E27" s="45"/>
    </row>
    <row r="28" spans="2:5">
      <c r="B28" s="71" t="s">
        <v>170</v>
      </c>
      <c r="C28" s="45"/>
      <c r="D28" s="45"/>
      <c r="E28" s="45"/>
    </row>
    <row r="29" spans="2:5">
      <c r="B29" s="45"/>
      <c r="C29" s="45"/>
      <c r="D29" s="45"/>
      <c r="E29" s="45"/>
    </row>
    <row r="30" spans="2:5" ht="20.25">
      <c r="B30" s="72" t="s">
        <v>105</v>
      </c>
    </row>
    <row r="31" spans="2:5" ht="20.25">
      <c r="B31" s="72"/>
    </row>
    <row r="32" spans="2:5" ht="39.6" customHeight="1">
      <c r="B32" s="140" t="s">
        <v>221</v>
      </c>
      <c r="C32" s="140"/>
      <c r="D32" s="140"/>
      <c r="E32" s="140"/>
    </row>
  </sheetData>
  <mergeCells count="2">
    <mergeCell ref="B32:E32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G30"/>
  <sheetViews>
    <sheetView zoomScaleNormal="100" zoomScaleSheetLayoutView="85" workbookViewId="0">
      <selection activeCell="J8" sqref="J8"/>
    </sheetView>
  </sheetViews>
  <sheetFormatPr defaultColWidth="14.25" defaultRowHeight="16.5"/>
  <cols>
    <col min="1" max="1" width="1.75" style="43" customWidth="1"/>
    <col min="2" max="7" width="13.25" style="43" customWidth="1"/>
    <col min="8" max="8" width="1.75" style="43" customWidth="1"/>
    <col min="9" max="16384" width="14.25" style="43"/>
  </cols>
  <sheetData>
    <row r="1" spans="2:7">
      <c r="B1" s="43" t="s">
        <v>131</v>
      </c>
    </row>
    <row r="3" spans="2:7" ht="37.5" customHeight="1">
      <c r="B3" s="146" t="s">
        <v>222</v>
      </c>
      <c r="C3" s="146"/>
      <c r="D3" s="146"/>
      <c r="E3" s="146"/>
      <c r="F3" s="146"/>
      <c r="G3" s="146"/>
    </row>
    <row r="5" spans="2:7" ht="34.9" customHeight="1">
      <c r="B5" s="46" t="s">
        <v>0</v>
      </c>
      <c r="C5" s="144">
        <f>'별지 8호 재무건전성 자체평가표'!C4:E4</f>
        <v>0</v>
      </c>
      <c r="D5" s="149"/>
      <c r="E5" s="48" t="s">
        <v>101</v>
      </c>
      <c r="F5" s="144">
        <f>'별지 8호 재무건전성 자체평가표'!G4</f>
        <v>0</v>
      </c>
      <c r="G5" s="145"/>
    </row>
    <row r="6" spans="2:7" ht="34.9" customHeight="1">
      <c r="B6" s="46" t="s">
        <v>96</v>
      </c>
      <c r="C6" s="144" t="s">
        <v>213</v>
      </c>
      <c r="D6" s="145"/>
      <c r="E6" s="145"/>
      <c r="F6" s="145"/>
      <c r="G6" s="145"/>
    </row>
    <row r="7" spans="2:7" ht="34.9" customHeight="1">
      <c r="B7" s="49"/>
      <c r="C7" s="49"/>
      <c r="D7" s="49"/>
      <c r="E7" s="50"/>
      <c r="F7" s="50"/>
      <c r="G7" s="51" t="s">
        <v>69</v>
      </c>
    </row>
    <row r="8" spans="2:7" ht="34.9" customHeight="1" thickBot="1">
      <c r="B8" s="52" t="s">
        <v>208</v>
      </c>
      <c r="C8" s="53" t="s">
        <v>172</v>
      </c>
      <c r="D8" s="53" t="s">
        <v>174</v>
      </c>
      <c r="E8" s="132" t="s">
        <v>171</v>
      </c>
      <c r="F8" s="147" t="s">
        <v>175</v>
      </c>
      <c r="G8" s="148"/>
    </row>
    <row r="9" spans="2:7" ht="34.9" customHeight="1">
      <c r="B9" s="26"/>
      <c r="C9" s="24"/>
      <c r="D9" s="29"/>
      <c r="E9" s="23"/>
      <c r="F9" s="150"/>
      <c r="G9" s="151"/>
    </row>
    <row r="10" spans="2:7" ht="34.9" customHeight="1">
      <c r="B10" s="28"/>
      <c r="C10" s="30"/>
      <c r="D10" s="30"/>
      <c r="E10" s="15"/>
      <c r="F10" s="152"/>
      <c r="G10" s="153"/>
    </row>
    <row r="11" spans="2:7" ht="34.9" customHeight="1">
      <c r="B11" s="28"/>
      <c r="C11" s="30"/>
      <c r="D11" s="30"/>
      <c r="E11" s="15"/>
      <c r="F11" s="152"/>
      <c r="G11" s="153"/>
    </row>
    <row r="12" spans="2:7" ht="34.9" customHeight="1">
      <c r="B12" s="28"/>
      <c r="C12" s="30"/>
      <c r="D12" s="30"/>
      <c r="E12" s="15"/>
      <c r="F12" s="152"/>
      <c r="G12" s="153"/>
    </row>
    <row r="13" spans="2:7" ht="34.9" customHeight="1">
      <c r="B13" s="27"/>
      <c r="C13" s="25"/>
      <c r="D13" s="25"/>
      <c r="E13" s="15"/>
      <c r="F13" s="152"/>
      <c r="G13" s="153"/>
    </row>
    <row r="14" spans="2:7" ht="34.9" customHeight="1">
      <c r="B14" s="27"/>
      <c r="C14" s="25"/>
      <c r="D14" s="25"/>
      <c r="E14" s="15"/>
      <c r="F14" s="152"/>
      <c r="G14" s="153"/>
    </row>
    <row r="15" spans="2:7" ht="34.9" customHeight="1">
      <c r="B15" s="27"/>
      <c r="C15" s="25"/>
      <c r="D15" s="25"/>
      <c r="E15" s="15"/>
      <c r="F15" s="152"/>
      <c r="G15" s="153"/>
    </row>
    <row r="16" spans="2:7">
      <c r="B16" s="45"/>
      <c r="C16" s="45"/>
      <c r="D16" s="45"/>
      <c r="E16" s="45"/>
      <c r="F16" s="45"/>
      <c r="G16" s="45"/>
    </row>
    <row r="17" spans="2:7">
      <c r="B17" s="45" t="s">
        <v>98</v>
      </c>
      <c r="C17" s="45"/>
      <c r="D17" s="45"/>
      <c r="E17" s="45"/>
      <c r="F17" s="45"/>
      <c r="G17" s="45"/>
    </row>
    <row r="19" spans="2:7">
      <c r="B19" s="68">
        <f>'별지 8호 재무건전성 자체평가표'!G5</f>
        <v>0</v>
      </c>
      <c r="C19" s="45"/>
      <c r="D19" s="45"/>
      <c r="E19" s="45"/>
      <c r="F19" s="45"/>
      <c r="G19" s="45"/>
    </row>
    <row r="20" spans="2:7">
      <c r="B20" s="68"/>
      <c r="C20" s="45"/>
      <c r="D20" s="45"/>
      <c r="E20" s="45"/>
      <c r="F20" s="45"/>
      <c r="G20" s="45"/>
    </row>
    <row r="21" spans="2:7">
      <c r="B21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1" s="45"/>
      <c r="D21" s="45"/>
      <c r="E21" s="45"/>
      <c r="F21" s="45"/>
      <c r="G21" s="45"/>
    </row>
    <row r="22" spans="2:7">
      <c r="B22" s="45"/>
      <c r="C22" s="45"/>
      <c r="D22" s="45"/>
      <c r="E22" s="45"/>
      <c r="F22" s="45"/>
      <c r="G22" s="45"/>
    </row>
    <row r="23" spans="2:7">
      <c r="B23" s="69" t="s">
        <v>127</v>
      </c>
      <c r="C23" s="45"/>
      <c r="D23" s="45"/>
      <c r="E23" s="45"/>
      <c r="F23" s="45"/>
      <c r="G23" s="45"/>
    </row>
    <row r="24" spans="2:7">
      <c r="B24" s="70" t="s">
        <v>173</v>
      </c>
      <c r="C24" s="45"/>
      <c r="D24" s="45"/>
      <c r="E24" s="45"/>
      <c r="F24" s="45"/>
      <c r="G24" s="45"/>
    </row>
    <row r="25" spans="2:7">
      <c r="B25" s="70" t="s">
        <v>176</v>
      </c>
      <c r="C25" s="45"/>
      <c r="D25" s="45"/>
      <c r="E25" s="45"/>
      <c r="F25" s="45"/>
      <c r="G25" s="45"/>
    </row>
    <row r="26" spans="2:7">
      <c r="B26" s="45"/>
      <c r="C26" s="45"/>
      <c r="D26" s="45"/>
      <c r="E26" s="45"/>
      <c r="F26" s="45"/>
      <c r="G26" s="45"/>
    </row>
    <row r="27" spans="2:7" ht="20.25">
      <c r="B27" s="72" t="s">
        <v>105</v>
      </c>
    </row>
    <row r="28" spans="2:7" ht="20.25">
      <c r="B28" s="72"/>
    </row>
    <row r="29" spans="2:7" ht="20.25">
      <c r="B29" s="72"/>
    </row>
    <row r="30" spans="2:7" ht="39.6" customHeight="1">
      <c r="B30" s="140"/>
      <c r="C30" s="140"/>
      <c r="D30" s="140"/>
      <c r="E30" s="140"/>
      <c r="F30" s="140"/>
      <c r="G30" s="140"/>
    </row>
  </sheetData>
  <mergeCells count="13">
    <mergeCell ref="B3:G3"/>
    <mergeCell ref="F8:G8"/>
    <mergeCell ref="F5:G5"/>
    <mergeCell ref="B30:G30"/>
    <mergeCell ref="C6:G6"/>
    <mergeCell ref="C5:D5"/>
    <mergeCell ref="F9:G9"/>
    <mergeCell ref="F10:G10"/>
    <mergeCell ref="F11:G11"/>
    <mergeCell ref="F12:G12"/>
    <mergeCell ref="F13:G13"/>
    <mergeCell ref="F14:G14"/>
    <mergeCell ref="F15:G15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30"/>
  <sheetViews>
    <sheetView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N30" sqref="C2:N30"/>
    </sheetView>
  </sheetViews>
  <sheetFormatPr defaultColWidth="10.75" defaultRowHeight="16.5"/>
  <cols>
    <col min="1" max="1" width="37.875" customWidth="1"/>
  </cols>
  <sheetData>
    <row r="2" spans="1:14" s="2" customFormat="1" ht="33">
      <c r="A2" s="2" t="s">
        <v>66</v>
      </c>
      <c r="B2" s="2" t="s">
        <v>65</v>
      </c>
      <c r="C2" s="2" t="s">
        <v>141</v>
      </c>
      <c r="D2" s="2" t="s">
        <v>139</v>
      </c>
      <c r="E2" s="2" t="s">
        <v>140</v>
      </c>
      <c r="F2" s="2" t="s">
        <v>144</v>
      </c>
      <c r="G2" s="2" t="s">
        <v>143</v>
      </c>
      <c r="H2" s="2" t="s">
        <v>142</v>
      </c>
      <c r="I2" s="2" t="s">
        <v>146</v>
      </c>
      <c r="J2" s="2" t="s">
        <v>147</v>
      </c>
      <c r="K2" s="2" t="s">
        <v>145</v>
      </c>
      <c r="L2" s="2" t="s">
        <v>150</v>
      </c>
      <c r="M2" s="2" t="s">
        <v>149</v>
      </c>
      <c r="N2" s="2" t="s">
        <v>148</v>
      </c>
    </row>
    <row r="3" spans="1:14">
      <c r="A3" t="s">
        <v>62</v>
      </c>
      <c r="B3" t="s">
        <v>39</v>
      </c>
      <c r="C3" s="41">
        <v>12.16</v>
      </c>
      <c r="D3" s="41">
        <v>11.74</v>
      </c>
      <c r="E3" s="41">
        <v>11.46</v>
      </c>
      <c r="F3" s="41">
        <v>3.28</v>
      </c>
      <c r="G3" s="41">
        <v>2.87</v>
      </c>
      <c r="H3" s="41">
        <v>3.11</v>
      </c>
      <c r="I3" s="41">
        <v>146.06</v>
      </c>
      <c r="J3" s="41">
        <v>152.47</v>
      </c>
      <c r="K3" s="41">
        <v>310.49</v>
      </c>
      <c r="L3" s="41">
        <v>9.1999999999999993</v>
      </c>
      <c r="M3" s="41">
        <v>9.43</v>
      </c>
      <c r="N3" s="41">
        <v>1.34</v>
      </c>
    </row>
    <row r="4" spans="1:14">
      <c r="A4" t="s">
        <v>61</v>
      </c>
      <c r="B4" t="s">
        <v>39</v>
      </c>
      <c r="C4" s="41">
        <v>12.74</v>
      </c>
      <c r="D4" s="41">
        <v>8.7100000000000009</v>
      </c>
      <c r="E4" s="41">
        <v>8.92</v>
      </c>
      <c r="F4" s="41">
        <v>4.07</v>
      </c>
      <c r="G4" s="41">
        <v>3.61</v>
      </c>
      <c r="H4" s="41">
        <v>1.75</v>
      </c>
      <c r="I4" s="41">
        <v>104.15</v>
      </c>
      <c r="J4" s="41">
        <v>137.96</v>
      </c>
      <c r="K4" s="41">
        <v>223.87</v>
      </c>
      <c r="L4" s="41">
        <v>8.3800000000000008</v>
      </c>
      <c r="M4" s="41">
        <v>7.06</v>
      </c>
      <c r="N4" s="41">
        <v>0.66</v>
      </c>
    </row>
    <row r="5" spans="1:14">
      <c r="A5" t="s">
        <v>60</v>
      </c>
      <c r="B5" t="s">
        <v>39</v>
      </c>
      <c r="C5" s="41">
        <v>1.34</v>
      </c>
      <c r="D5" s="41">
        <v>3.76</v>
      </c>
      <c r="E5" s="41">
        <v>4.6500000000000004</v>
      </c>
      <c r="F5" s="41">
        <v>2.5299999999999998</v>
      </c>
      <c r="G5" s="41">
        <v>3.08</v>
      </c>
      <c r="H5" s="41">
        <v>2</v>
      </c>
      <c r="I5" s="41">
        <v>142.59</v>
      </c>
      <c r="J5" s="41">
        <v>125.16</v>
      </c>
      <c r="K5" s="41">
        <v>181.8</v>
      </c>
      <c r="L5" s="41">
        <v>5.58</v>
      </c>
      <c r="M5" s="41">
        <v>6.25</v>
      </c>
      <c r="N5" s="41">
        <v>0.89</v>
      </c>
    </row>
    <row r="6" spans="1:14">
      <c r="A6" t="s">
        <v>59</v>
      </c>
      <c r="B6" t="s">
        <v>39</v>
      </c>
      <c r="C6" s="41">
        <v>9.14</v>
      </c>
      <c r="D6" s="41">
        <v>8.1</v>
      </c>
      <c r="E6" s="41">
        <v>13.87</v>
      </c>
      <c r="F6" s="41">
        <v>4.0999999999999996</v>
      </c>
      <c r="G6" s="41">
        <v>4.09</v>
      </c>
      <c r="H6" s="41">
        <v>4.0999999999999996</v>
      </c>
      <c r="I6" s="41">
        <v>164.35</v>
      </c>
      <c r="J6" s="41">
        <v>125.46</v>
      </c>
      <c r="K6" s="41">
        <v>423.23</v>
      </c>
      <c r="L6" s="41">
        <v>8.23</v>
      </c>
      <c r="M6" s="41">
        <v>4.9400000000000004</v>
      </c>
      <c r="N6" s="41">
        <v>1.28</v>
      </c>
    </row>
    <row r="7" spans="1:14">
      <c r="A7" t="s">
        <v>58</v>
      </c>
      <c r="B7" t="s">
        <v>39</v>
      </c>
      <c r="C7" s="41">
        <v>8.23</v>
      </c>
      <c r="D7" s="41">
        <v>7.94</v>
      </c>
      <c r="E7" s="41">
        <v>6.29</v>
      </c>
      <c r="F7" s="41">
        <v>3.6</v>
      </c>
      <c r="G7" s="41">
        <v>3.86</v>
      </c>
      <c r="H7" s="41">
        <v>3.08</v>
      </c>
      <c r="I7" s="41">
        <v>147.26</v>
      </c>
      <c r="J7" s="41">
        <v>113.58</v>
      </c>
      <c r="K7" s="41">
        <v>277.77</v>
      </c>
      <c r="L7" s="41">
        <v>7.33</v>
      </c>
      <c r="M7" s="41">
        <v>5.26</v>
      </c>
      <c r="N7" s="41">
        <v>1.01</v>
      </c>
    </row>
    <row r="8" spans="1:14">
      <c r="A8" t="s">
        <v>57</v>
      </c>
      <c r="B8" t="s">
        <v>39</v>
      </c>
      <c r="C8" s="41">
        <v>8.59</v>
      </c>
      <c r="D8" s="41">
        <v>10.51</v>
      </c>
      <c r="E8" s="41">
        <v>9.9</v>
      </c>
      <c r="F8" s="41">
        <v>3.99</v>
      </c>
      <c r="G8" s="41">
        <v>3.4</v>
      </c>
      <c r="H8" s="41">
        <v>2.72</v>
      </c>
      <c r="I8" s="41">
        <v>136.63</v>
      </c>
      <c r="J8" s="41">
        <v>156.91</v>
      </c>
      <c r="K8" s="41">
        <v>240.41</v>
      </c>
      <c r="L8" s="41">
        <v>6.43</v>
      </c>
      <c r="M8" s="41">
        <v>7.46</v>
      </c>
      <c r="N8" s="41">
        <v>0.96</v>
      </c>
    </row>
    <row r="9" spans="1:14">
      <c r="A9" t="s">
        <v>56</v>
      </c>
      <c r="B9" t="s">
        <v>39</v>
      </c>
      <c r="C9" s="41">
        <v>5.52</v>
      </c>
      <c r="D9" s="41">
        <v>7.76</v>
      </c>
      <c r="E9" s="41">
        <v>8.2899999999999991</v>
      </c>
      <c r="F9" s="41">
        <v>3.63</v>
      </c>
      <c r="G9" s="41">
        <v>3.8</v>
      </c>
      <c r="H9" s="41">
        <v>3.18</v>
      </c>
      <c r="I9" s="41">
        <v>142.66999999999999</v>
      </c>
      <c r="J9" s="41">
        <v>115.92</v>
      </c>
      <c r="K9" s="41">
        <v>311.83</v>
      </c>
      <c r="L9" s="41">
        <v>6.3</v>
      </c>
      <c r="M9" s="41">
        <v>10.14</v>
      </c>
      <c r="N9" s="41">
        <v>1.01</v>
      </c>
    </row>
    <row r="10" spans="1:14">
      <c r="A10" t="s">
        <v>55</v>
      </c>
      <c r="B10" t="s">
        <v>39</v>
      </c>
      <c r="C10" s="41">
        <v>5.29</v>
      </c>
      <c r="D10" s="41">
        <v>6.57</v>
      </c>
      <c r="E10" s="41">
        <v>8.25</v>
      </c>
      <c r="F10" s="41">
        <v>3.8</v>
      </c>
      <c r="G10" s="41">
        <v>4.79</v>
      </c>
      <c r="H10" s="41">
        <v>3.47</v>
      </c>
      <c r="I10" s="41">
        <v>142.25</v>
      </c>
      <c r="J10" s="41">
        <v>122.04</v>
      </c>
      <c r="K10" s="41">
        <v>270.19</v>
      </c>
      <c r="L10" s="41">
        <v>5.75</v>
      </c>
      <c r="M10" s="41">
        <v>14.14</v>
      </c>
      <c r="N10" s="41">
        <v>0.89</v>
      </c>
    </row>
    <row r="11" spans="1:14">
      <c r="A11" t="s">
        <v>54</v>
      </c>
      <c r="B11" t="s">
        <v>39</v>
      </c>
      <c r="C11" s="41">
        <v>15.88</v>
      </c>
      <c r="D11" s="41">
        <v>10.69</v>
      </c>
      <c r="E11" s="41">
        <v>4.37</v>
      </c>
      <c r="F11" s="41">
        <v>5.8</v>
      </c>
      <c r="G11" s="41">
        <v>5.58</v>
      </c>
      <c r="H11" s="41">
        <v>5.2</v>
      </c>
      <c r="I11" s="41">
        <v>165.16</v>
      </c>
      <c r="J11" s="41">
        <v>110.77</v>
      </c>
      <c r="K11" s="41">
        <v>443.48</v>
      </c>
      <c r="L11" s="41">
        <v>6.55</v>
      </c>
      <c r="M11" s="41">
        <v>8.9600000000000009</v>
      </c>
      <c r="N11" s="41">
        <v>1.1000000000000001</v>
      </c>
    </row>
    <row r="12" spans="1:14">
      <c r="A12" t="s">
        <v>53</v>
      </c>
      <c r="B12" t="s">
        <v>39</v>
      </c>
      <c r="C12" s="41">
        <v>8.68</v>
      </c>
      <c r="D12" s="41">
        <v>10.66</v>
      </c>
      <c r="E12" s="41">
        <v>11.91</v>
      </c>
      <c r="F12" s="41">
        <v>5.2</v>
      </c>
      <c r="G12" s="41">
        <v>4.84</v>
      </c>
      <c r="H12" s="41">
        <v>3.31</v>
      </c>
      <c r="I12" s="41">
        <v>157.16999999999999</v>
      </c>
      <c r="J12" s="41">
        <v>99.06</v>
      </c>
      <c r="K12" s="41">
        <v>379.08</v>
      </c>
      <c r="L12" s="41">
        <v>6.14</v>
      </c>
      <c r="M12" s="41">
        <v>7.47</v>
      </c>
      <c r="N12" s="41">
        <v>0.87</v>
      </c>
    </row>
    <row r="13" spans="1:14">
      <c r="A13" t="s">
        <v>52</v>
      </c>
      <c r="B13" t="s">
        <v>39</v>
      </c>
      <c r="C13" s="41">
        <v>9.52</v>
      </c>
      <c r="D13" s="41">
        <v>8.6300000000000008</v>
      </c>
      <c r="E13" s="41">
        <v>9.48</v>
      </c>
      <c r="F13" s="41">
        <v>1.24</v>
      </c>
      <c r="G13" s="41">
        <v>-0.84</v>
      </c>
      <c r="H13" s="41">
        <v>-1.32</v>
      </c>
      <c r="I13" s="41">
        <v>172.64</v>
      </c>
      <c r="J13" s="41">
        <v>72.64</v>
      </c>
      <c r="K13" s="41">
        <v>58.13</v>
      </c>
      <c r="L13" s="41">
        <v>5.09</v>
      </c>
      <c r="M13" s="41">
        <v>4.99</v>
      </c>
      <c r="N13" s="41">
        <v>0.54</v>
      </c>
    </row>
    <row r="14" spans="1:14">
      <c r="A14" t="s">
        <v>51</v>
      </c>
      <c r="B14" t="s">
        <v>39</v>
      </c>
      <c r="C14" s="41">
        <v>6.64</v>
      </c>
      <c r="D14" s="41">
        <v>7.65</v>
      </c>
      <c r="E14" s="41">
        <v>8.11</v>
      </c>
      <c r="F14" s="41">
        <v>4.17</v>
      </c>
      <c r="G14" s="41">
        <v>4.08</v>
      </c>
      <c r="H14" s="41">
        <v>3.15</v>
      </c>
      <c r="I14" s="41">
        <v>143.28</v>
      </c>
      <c r="J14" s="41">
        <v>116.41</v>
      </c>
      <c r="K14" s="41">
        <v>322.24</v>
      </c>
      <c r="L14" s="41">
        <v>6.18</v>
      </c>
      <c r="M14" s="41">
        <v>9.84</v>
      </c>
      <c r="N14" s="41">
        <v>0.97</v>
      </c>
    </row>
    <row r="15" spans="1:14">
      <c r="A15" t="s">
        <v>50</v>
      </c>
      <c r="B15" t="s">
        <v>39</v>
      </c>
      <c r="C15" s="41">
        <v>10.71</v>
      </c>
      <c r="D15" s="41">
        <v>7.86</v>
      </c>
      <c r="E15" s="41">
        <v>7.44</v>
      </c>
      <c r="F15" s="41">
        <v>5.16</v>
      </c>
      <c r="G15" s="41">
        <v>5.33</v>
      </c>
      <c r="H15" s="41">
        <v>3.63</v>
      </c>
      <c r="I15" s="41">
        <v>154.54</v>
      </c>
      <c r="J15" s="41">
        <v>96.69</v>
      </c>
      <c r="K15" s="41">
        <v>380.93</v>
      </c>
      <c r="L15" s="41">
        <v>6.28</v>
      </c>
      <c r="M15" s="41">
        <v>9.92</v>
      </c>
      <c r="N15" s="41">
        <v>0.84</v>
      </c>
    </row>
    <row r="16" spans="1:14">
      <c r="A16" t="s">
        <v>49</v>
      </c>
      <c r="B16" t="s">
        <v>39</v>
      </c>
      <c r="C16" s="41">
        <v>14.54</v>
      </c>
      <c r="D16" s="41">
        <v>8.8000000000000007</v>
      </c>
      <c r="E16" s="41">
        <v>6.85</v>
      </c>
      <c r="F16" s="41">
        <v>3.35</v>
      </c>
      <c r="G16" s="41">
        <v>3.06</v>
      </c>
      <c r="H16" s="41">
        <v>3.2</v>
      </c>
      <c r="I16" s="41">
        <v>139.83000000000001</v>
      </c>
      <c r="J16" s="41">
        <v>127.47</v>
      </c>
      <c r="K16" s="41">
        <v>310.48</v>
      </c>
      <c r="L16" s="41">
        <v>7.09</v>
      </c>
      <c r="M16" s="41">
        <v>8.39</v>
      </c>
      <c r="N16" s="41">
        <v>1.3</v>
      </c>
    </row>
    <row r="17" spans="1:14">
      <c r="A17" t="s">
        <v>48</v>
      </c>
      <c r="B17" t="s">
        <v>39</v>
      </c>
      <c r="C17" s="41">
        <v>11.23</v>
      </c>
      <c r="D17" s="41">
        <v>8.42</v>
      </c>
      <c r="E17" s="41">
        <v>7.55</v>
      </c>
      <c r="F17" s="41">
        <v>4.6100000000000003</v>
      </c>
      <c r="G17" s="41">
        <v>4.5199999999999996</v>
      </c>
      <c r="H17" s="41">
        <v>3.66</v>
      </c>
      <c r="I17" s="41">
        <v>149.18</v>
      </c>
      <c r="J17" s="41">
        <v>129.63</v>
      </c>
      <c r="K17" s="41">
        <v>331.6</v>
      </c>
      <c r="L17" s="41">
        <v>5.88</v>
      </c>
      <c r="M17" s="41">
        <v>8.69</v>
      </c>
      <c r="N17" s="41">
        <v>0.97</v>
      </c>
    </row>
    <row r="18" spans="1:14">
      <c r="A18" t="s">
        <v>47</v>
      </c>
      <c r="B18" t="s">
        <v>39</v>
      </c>
      <c r="C18" s="41">
        <v>6.96</v>
      </c>
      <c r="D18" s="41">
        <v>9.7799999999999994</v>
      </c>
      <c r="E18" s="41">
        <v>9.7799999999999994</v>
      </c>
      <c r="F18" s="41">
        <v>3.62</v>
      </c>
      <c r="G18" s="41">
        <v>4.01</v>
      </c>
      <c r="H18" s="41">
        <v>2.77</v>
      </c>
      <c r="I18" s="41">
        <v>161.61000000000001</v>
      </c>
      <c r="J18" s="41">
        <v>96.47</v>
      </c>
      <c r="K18" s="41">
        <v>286.43</v>
      </c>
      <c r="L18" s="41">
        <v>6.18</v>
      </c>
      <c r="M18" s="41">
        <v>7.52</v>
      </c>
      <c r="N18" s="41">
        <v>0.86</v>
      </c>
    </row>
    <row r="19" spans="1:14">
      <c r="A19" t="s">
        <v>46</v>
      </c>
      <c r="B19" t="s">
        <v>39</v>
      </c>
      <c r="C19" s="41">
        <v>10.01</v>
      </c>
      <c r="D19" s="41">
        <v>11.12</v>
      </c>
      <c r="E19" s="41">
        <v>12.43</v>
      </c>
      <c r="F19" s="41">
        <v>5.21</v>
      </c>
      <c r="G19" s="41">
        <v>3.96</v>
      </c>
      <c r="H19" s="41">
        <v>2.0299999999999998</v>
      </c>
      <c r="I19" s="41">
        <v>173.7</v>
      </c>
      <c r="J19" s="41">
        <v>95.13</v>
      </c>
      <c r="K19" s="41">
        <v>294.76</v>
      </c>
      <c r="L19" s="41">
        <v>5.17</v>
      </c>
      <c r="M19" s="41">
        <v>5.67</v>
      </c>
      <c r="N19" s="41">
        <v>0.7</v>
      </c>
    </row>
    <row r="20" spans="1:14">
      <c r="A20" t="s">
        <v>45</v>
      </c>
      <c r="B20" t="s">
        <v>39</v>
      </c>
      <c r="C20" s="41">
        <v>8.98</v>
      </c>
      <c r="D20" s="41">
        <v>10.17</v>
      </c>
      <c r="E20" s="41">
        <v>10.68</v>
      </c>
      <c r="F20" s="41">
        <v>3.58</v>
      </c>
      <c r="G20" s="41">
        <v>3.56</v>
      </c>
      <c r="H20" s="41">
        <v>2.64</v>
      </c>
      <c r="I20" s="41">
        <v>164.95</v>
      </c>
      <c r="J20" s="41">
        <v>106.37</v>
      </c>
      <c r="K20" s="41">
        <v>299.41000000000003</v>
      </c>
      <c r="L20" s="41">
        <v>5.87</v>
      </c>
      <c r="M20" s="41">
        <v>7.34</v>
      </c>
      <c r="N20" s="41">
        <v>0.94</v>
      </c>
    </row>
    <row r="21" spans="1:14">
      <c r="A21" t="s">
        <v>44</v>
      </c>
      <c r="B21" t="s">
        <v>39</v>
      </c>
      <c r="C21" s="41">
        <v>10.039999999999999</v>
      </c>
      <c r="D21" s="41">
        <v>9.66</v>
      </c>
      <c r="E21" s="41">
        <v>8.08</v>
      </c>
      <c r="F21" s="41">
        <v>5.23</v>
      </c>
      <c r="G21" s="41">
        <v>5.57</v>
      </c>
      <c r="H21" s="41">
        <v>3.85</v>
      </c>
      <c r="I21" s="41">
        <v>159.49</v>
      </c>
      <c r="J21" s="41">
        <v>114.44</v>
      </c>
      <c r="K21" s="41">
        <v>360.24</v>
      </c>
      <c r="L21" s="41">
        <v>5.41</v>
      </c>
      <c r="M21" s="41">
        <v>7.06</v>
      </c>
      <c r="N21" s="41">
        <v>0.83</v>
      </c>
    </row>
    <row r="22" spans="1:14">
      <c r="A22" t="s">
        <v>43</v>
      </c>
      <c r="B22" t="s">
        <v>39</v>
      </c>
      <c r="C22" s="41">
        <v>12.02</v>
      </c>
      <c r="D22" s="41">
        <v>6.68</v>
      </c>
      <c r="E22" s="41">
        <v>5.83</v>
      </c>
      <c r="F22" s="41">
        <v>2.5099999999999998</v>
      </c>
      <c r="G22" s="41">
        <v>2.4300000000000002</v>
      </c>
      <c r="H22" s="41">
        <v>2.0299999999999998</v>
      </c>
      <c r="I22" s="41">
        <v>111.07</v>
      </c>
      <c r="J22" s="41">
        <v>154.41</v>
      </c>
      <c r="K22" s="41">
        <v>174.69</v>
      </c>
      <c r="L22" s="41">
        <v>7.43</v>
      </c>
      <c r="M22" s="41">
        <v>10.89</v>
      </c>
      <c r="N22" s="41">
        <v>1.05</v>
      </c>
    </row>
    <row r="23" spans="1:14">
      <c r="A23" t="s">
        <v>42</v>
      </c>
      <c r="B23" t="s">
        <v>39</v>
      </c>
      <c r="C23" s="41">
        <v>16.420000000000002</v>
      </c>
      <c r="D23" s="41">
        <v>9.15</v>
      </c>
      <c r="E23" s="41">
        <v>5.62</v>
      </c>
      <c r="F23" s="41">
        <v>2.21</v>
      </c>
      <c r="G23" s="41">
        <v>2.15</v>
      </c>
      <c r="H23" s="41">
        <v>1.39</v>
      </c>
      <c r="I23" s="41">
        <v>92.08</v>
      </c>
      <c r="J23" s="41">
        <v>237.05</v>
      </c>
      <c r="K23" s="41">
        <v>105.46</v>
      </c>
      <c r="L23" s="41">
        <v>7.05</v>
      </c>
      <c r="M23" s="41">
        <v>7.98</v>
      </c>
      <c r="N23" s="41">
        <v>0.8</v>
      </c>
    </row>
    <row r="24" spans="1:14">
      <c r="A24" t="s">
        <v>41</v>
      </c>
      <c r="B24" t="s">
        <v>39</v>
      </c>
      <c r="C24" s="41">
        <v>3.84</v>
      </c>
      <c r="D24" s="41">
        <v>8.3699999999999992</v>
      </c>
      <c r="E24" s="41">
        <v>10.45</v>
      </c>
      <c r="F24" s="41">
        <v>2.58</v>
      </c>
      <c r="G24" s="41">
        <v>2.4</v>
      </c>
      <c r="H24" s="41">
        <v>2.0099999999999998</v>
      </c>
      <c r="I24" s="41">
        <v>135.03</v>
      </c>
      <c r="J24" s="41">
        <v>169.34</v>
      </c>
      <c r="K24" s="41">
        <v>206.37</v>
      </c>
      <c r="L24" s="41">
        <v>7.93</v>
      </c>
      <c r="M24" s="41">
        <v>7.85</v>
      </c>
      <c r="N24" s="41">
        <v>1.1200000000000001</v>
      </c>
    </row>
    <row r="25" spans="1:14">
      <c r="A25" t="s">
        <v>40</v>
      </c>
      <c r="B25" t="s">
        <v>39</v>
      </c>
      <c r="C25" s="41">
        <v>6.87</v>
      </c>
      <c r="D25" s="41">
        <v>9.81</v>
      </c>
      <c r="E25" s="41">
        <v>12.15</v>
      </c>
      <c r="F25" s="41">
        <v>3.9</v>
      </c>
      <c r="G25" s="41">
        <v>4.28</v>
      </c>
      <c r="H25" s="41">
        <v>3.21</v>
      </c>
      <c r="I25" s="41">
        <v>168.47</v>
      </c>
      <c r="J25" s="41">
        <v>120.16</v>
      </c>
      <c r="K25" s="41">
        <v>289.02999999999997</v>
      </c>
      <c r="L25" s="41">
        <v>7.11</v>
      </c>
      <c r="M25" s="41">
        <v>6.57</v>
      </c>
      <c r="N25" s="41">
        <v>0.95</v>
      </c>
    </row>
    <row r="26" spans="1:14">
      <c r="A26" t="s">
        <v>138</v>
      </c>
      <c r="B26" t="s">
        <v>39</v>
      </c>
      <c r="C26" s="41">
        <v>11.39</v>
      </c>
      <c r="D26" s="41">
        <v>15.74</v>
      </c>
      <c r="E26" s="41">
        <v>17.079999999999998</v>
      </c>
      <c r="F26" s="41">
        <v>5.09</v>
      </c>
      <c r="G26" s="41">
        <v>5.53</v>
      </c>
      <c r="H26" s="41">
        <v>4.9400000000000004</v>
      </c>
      <c r="I26" s="41">
        <v>147.88999999999999</v>
      </c>
      <c r="J26" s="41">
        <v>175.51</v>
      </c>
      <c r="K26" s="41">
        <v>612.71</v>
      </c>
      <c r="L26" s="41">
        <v>6.83</v>
      </c>
      <c r="M26" s="41">
        <v>19.170000000000002</v>
      </c>
      <c r="N26" s="41">
        <v>1.1299999999999999</v>
      </c>
    </row>
    <row r="27" spans="1:14">
      <c r="A27" t="s">
        <v>201</v>
      </c>
      <c r="B27" t="s">
        <v>39</v>
      </c>
      <c r="C27" s="41">
        <v>10.8</v>
      </c>
      <c r="D27" s="41">
        <v>12.27</v>
      </c>
      <c r="E27" s="41">
        <v>15.89</v>
      </c>
      <c r="F27" s="41">
        <v>2.65</v>
      </c>
      <c r="G27" s="41">
        <v>2.89</v>
      </c>
      <c r="H27" s="41">
        <v>3.97</v>
      </c>
      <c r="I27" s="41">
        <v>157.6</v>
      </c>
      <c r="J27" s="41">
        <v>135.53</v>
      </c>
      <c r="K27" s="41">
        <v>447.7</v>
      </c>
      <c r="L27" s="41">
        <v>8.6999999999999993</v>
      </c>
      <c r="M27" s="41">
        <v>11.24</v>
      </c>
      <c r="N27" s="41">
        <v>1.77</v>
      </c>
    </row>
    <row r="28" spans="1:14">
      <c r="A28" t="s">
        <v>202</v>
      </c>
      <c r="B28" t="s">
        <v>39</v>
      </c>
      <c r="C28" s="41">
        <v>14.92</v>
      </c>
      <c r="D28" s="41">
        <v>19.420000000000002</v>
      </c>
      <c r="E28" s="41">
        <v>22.81</v>
      </c>
      <c r="F28" s="41">
        <v>-1.62</v>
      </c>
      <c r="G28" s="41">
        <v>-0.86</v>
      </c>
      <c r="H28" s="41">
        <v>-1.54</v>
      </c>
      <c r="I28" s="41">
        <v>144.01</v>
      </c>
      <c r="J28" s="41">
        <v>127.24</v>
      </c>
      <c r="K28" s="41">
        <v>-89.14</v>
      </c>
      <c r="L28" s="41">
        <v>8.02</v>
      </c>
      <c r="M28" s="41">
        <v>23.09</v>
      </c>
      <c r="N28" s="41">
        <v>0.82</v>
      </c>
    </row>
    <row r="29" spans="1:14">
      <c r="A29" t="s">
        <v>203</v>
      </c>
      <c r="B29" t="s">
        <v>39</v>
      </c>
      <c r="C29" s="41">
        <v>14.48</v>
      </c>
      <c r="D29" s="41">
        <v>19.399999999999999</v>
      </c>
      <c r="E29" s="41">
        <v>27.81</v>
      </c>
      <c r="F29" s="41">
        <v>5.27</v>
      </c>
      <c r="G29" s="41">
        <v>6.88</v>
      </c>
      <c r="H29" s="41">
        <v>3.41</v>
      </c>
      <c r="I29" s="41">
        <v>134.87</v>
      </c>
      <c r="J29" s="41">
        <v>135.19</v>
      </c>
      <c r="K29" s="41">
        <v>294.7</v>
      </c>
      <c r="L29" s="41">
        <v>9.0500000000000007</v>
      </c>
      <c r="M29" s="41">
        <v>18.260000000000002</v>
      </c>
      <c r="N29" s="41">
        <v>0.65</v>
      </c>
    </row>
    <row r="30" spans="1:14">
      <c r="A30" t="s">
        <v>204</v>
      </c>
      <c r="B30" t="s">
        <v>39</v>
      </c>
      <c r="C30" s="41">
        <v>18.98</v>
      </c>
      <c r="D30" s="41">
        <v>15.73</v>
      </c>
      <c r="E30" s="41">
        <v>19.32</v>
      </c>
      <c r="F30" s="41">
        <v>1.73</v>
      </c>
      <c r="G30" s="41">
        <v>2.5099999999999998</v>
      </c>
      <c r="H30" s="41">
        <v>2.2200000000000002</v>
      </c>
      <c r="I30" s="41">
        <v>118.54</v>
      </c>
      <c r="J30" s="41">
        <v>206.94</v>
      </c>
      <c r="K30" s="41">
        <v>123.03</v>
      </c>
      <c r="L30" s="41">
        <v>13.2</v>
      </c>
      <c r="M30" s="41">
        <v>38.869999999999997</v>
      </c>
      <c r="N30" s="41">
        <v>1.19</v>
      </c>
    </row>
  </sheetData>
  <phoneticPr fontId="1" type="noConversion"/>
  <conditionalFormatting sqref="C3:N30">
    <cfRule type="cellIs" dxfId="28" priority="1" operator="lessThan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3"/>
  <sheetViews>
    <sheetView workbookViewId="0">
      <selection activeCell="C16" sqref="C16"/>
    </sheetView>
  </sheetViews>
  <sheetFormatPr defaultColWidth="14.25" defaultRowHeight="16.5"/>
  <cols>
    <col min="5" max="5" width="1.75" customWidth="1"/>
    <col min="10" max="10" width="1.75" customWidth="1"/>
  </cols>
  <sheetData>
    <row r="1" spans="1:14">
      <c r="A1" t="s">
        <v>20</v>
      </c>
      <c r="F1" t="s">
        <v>23</v>
      </c>
      <c r="K1" t="s">
        <v>181</v>
      </c>
    </row>
    <row r="2" spans="1:14">
      <c r="A2" s="1" t="s">
        <v>177</v>
      </c>
      <c r="B2" s="1" t="s">
        <v>37</v>
      </c>
      <c r="C2" s="1" t="s">
        <v>182</v>
      </c>
      <c r="D2" s="1" t="s">
        <v>184</v>
      </c>
      <c r="F2" s="1" t="s">
        <v>177</v>
      </c>
      <c r="G2" s="1" t="s">
        <v>37</v>
      </c>
      <c r="H2" s="1" t="s">
        <v>182</v>
      </c>
      <c r="I2" s="1" t="s">
        <v>183</v>
      </c>
      <c r="K2" s="1" t="s">
        <v>38</v>
      </c>
      <c r="L2" s="1" t="s">
        <v>37</v>
      </c>
      <c r="M2" s="1" t="s">
        <v>189</v>
      </c>
      <c r="N2" s="1" t="s">
        <v>184</v>
      </c>
    </row>
    <row r="3" spans="1:14">
      <c r="A3" s="11">
        <v>-100000000</v>
      </c>
      <c r="B3" s="12">
        <v>0</v>
      </c>
      <c r="C3" s="35">
        <f>성장성평가등급[[#This Row],[기준점수]]*2</f>
        <v>0</v>
      </c>
      <c r="D3" s="35">
        <f>성장성평가등급[[#This Row],[기준점수]]/2</f>
        <v>0</v>
      </c>
      <c r="F3" s="11">
        <v>-100000000</v>
      </c>
      <c r="G3" s="12">
        <v>0</v>
      </c>
      <c r="H3" s="35">
        <f>수익성평가등급[[#This Row],[기준점수]]*2</f>
        <v>0</v>
      </c>
      <c r="I3" s="37">
        <f>수익성평가등급[[#This Row],[기준점수]]/2</f>
        <v>0</v>
      </c>
      <c r="K3" s="11">
        <v>-100000000</v>
      </c>
      <c r="L3" s="12">
        <v>0</v>
      </c>
      <c r="M3">
        <f>평가등급[[#This Row],[기준점수]]*2</f>
        <v>0</v>
      </c>
      <c r="N3">
        <f>평가등급[[#This Row],[기준점수]]*1</f>
        <v>0</v>
      </c>
    </row>
    <row r="4" spans="1:14">
      <c r="A4" s="31">
        <f>A5-3</f>
        <v>-15</v>
      </c>
      <c r="B4" s="12">
        <v>1</v>
      </c>
      <c r="C4" s="35">
        <f>성장성평가등급[[#This Row],[기준점수]]*2</f>
        <v>2</v>
      </c>
      <c r="D4" s="35">
        <f>성장성평가등급[[#This Row],[기준점수]]/2</f>
        <v>0.5</v>
      </c>
      <c r="F4" s="31">
        <f>F5-2</f>
        <v>-10</v>
      </c>
      <c r="G4" s="12">
        <v>1</v>
      </c>
      <c r="H4" s="35">
        <f>수익성평가등급[[#This Row],[기준점수]]*2</f>
        <v>2</v>
      </c>
      <c r="I4" s="37">
        <f>수익성평가등급[[#This Row],[기준점수]]/2</f>
        <v>0.5</v>
      </c>
      <c r="K4" s="13">
        <v>30</v>
      </c>
      <c r="L4" s="12">
        <v>1</v>
      </c>
      <c r="M4">
        <f>평가등급[[#This Row],[기준점수]]*2</f>
        <v>2</v>
      </c>
      <c r="N4">
        <f>평가등급[[#This Row],[기준점수]]*1</f>
        <v>1</v>
      </c>
    </row>
    <row r="5" spans="1:14">
      <c r="A5" s="31">
        <f>A6-3</f>
        <v>-12</v>
      </c>
      <c r="B5" s="12">
        <v>2</v>
      </c>
      <c r="C5" s="35">
        <f>성장성평가등급[[#This Row],[기준점수]]*2</f>
        <v>4</v>
      </c>
      <c r="D5" s="35">
        <f>성장성평가등급[[#This Row],[기준점수]]/2</f>
        <v>1</v>
      </c>
      <c r="F5" s="31">
        <f>F6-2</f>
        <v>-8</v>
      </c>
      <c r="G5" s="12">
        <v>2</v>
      </c>
      <c r="H5" s="35">
        <f>수익성평가등급[[#This Row],[기준점수]]*2</f>
        <v>4</v>
      </c>
      <c r="I5" s="37">
        <f>수익성평가등급[[#This Row],[기준점수]]/2</f>
        <v>1</v>
      </c>
      <c r="K5" s="13">
        <v>70</v>
      </c>
      <c r="L5" s="12">
        <v>2</v>
      </c>
      <c r="M5">
        <f>평가등급[[#This Row],[기준점수]]*2</f>
        <v>4</v>
      </c>
      <c r="N5">
        <f>평가등급[[#This Row],[기준점수]]*1</f>
        <v>2</v>
      </c>
    </row>
    <row r="6" spans="1:14">
      <c r="A6" s="31">
        <f>A7-3</f>
        <v>-9</v>
      </c>
      <c r="B6" s="12">
        <v>3</v>
      </c>
      <c r="C6" s="35">
        <f>성장성평가등급[[#This Row],[기준점수]]*2</f>
        <v>6</v>
      </c>
      <c r="D6" s="35">
        <f>성장성평가등급[[#This Row],[기준점수]]/2</f>
        <v>1.5</v>
      </c>
      <c r="F6" s="31">
        <f>F7-2</f>
        <v>-6</v>
      </c>
      <c r="G6" s="12">
        <v>3</v>
      </c>
      <c r="H6" s="35">
        <f>수익성평가등급[[#This Row],[기준점수]]*2</f>
        <v>6</v>
      </c>
      <c r="I6" s="37">
        <f>수익성평가등급[[#This Row],[기준점수]]/2</f>
        <v>1.5</v>
      </c>
      <c r="K6" s="34">
        <v>100</v>
      </c>
      <c r="L6" s="33">
        <v>3</v>
      </c>
      <c r="M6" s="9">
        <f>평가등급[[#This Row],[기준점수]]*2</f>
        <v>6</v>
      </c>
      <c r="N6" s="9">
        <f>평가등급[[#This Row],[기준점수]]*1</f>
        <v>3</v>
      </c>
    </row>
    <row r="7" spans="1:14">
      <c r="A7" s="31">
        <f>A8-3</f>
        <v>-6</v>
      </c>
      <c r="B7" s="12">
        <v>4</v>
      </c>
      <c r="C7" s="35">
        <f>성장성평가등급[[#This Row],[기준점수]]*2</f>
        <v>8</v>
      </c>
      <c r="D7" s="35">
        <f>성장성평가등급[[#This Row],[기준점수]]/2</f>
        <v>2</v>
      </c>
      <c r="F7" s="31">
        <f>F8-2</f>
        <v>-4</v>
      </c>
      <c r="G7" s="12">
        <v>4</v>
      </c>
      <c r="H7" s="35">
        <f>수익성평가등급[[#This Row],[기준점수]]*2</f>
        <v>8</v>
      </c>
      <c r="I7" s="37">
        <f>수익성평가등급[[#This Row],[기준점수]]/2</f>
        <v>2</v>
      </c>
      <c r="K7" s="13">
        <v>150</v>
      </c>
      <c r="L7" s="12">
        <v>4</v>
      </c>
      <c r="M7">
        <f>평가등급[[#This Row],[기준점수]]*2</f>
        <v>8</v>
      </c>
      <c r="N7">
        <f>평가등급[[#This Row],[기준점수]]*1</f>
        <v>4</v>
      </c>
    </row>
    <row r="8" spans="1:14">
      <c r="A8" s="31">
        <f>A9-3</f>
        <v>-3</v>
      </c>
      <c r="B8" s="12">
        <v>5</v>
      </c>
      <c r="C8" s="35">
        <f>성장성평가등급[[#This Row],[기준점수]]*2</f>
        <v>10</v>
      </c>
      <c r="D8" s="35">
        <f>성장성평가등급[[#This Row],[기준점수]]/2</f>
        <v>2.5</v>
      </c>
      <c r="F8" s="31">
        <f>F9-2</f>
        <v>-2</v>
      </c>
      <c r="G8" s="12">
        <v>5</v>
      </c>
      <c r="H8" s="35">
        <f>수익성평가등급[[#This Row],[기준점수]]*2</f>
        <v>10</v>
      </c>
      <c r="I8" s="37">
        <f>수익성평가등급[[#This Row],[기준점수]]/2</f>
        <v>2.5</v>
      </c>
      <c r="K8" s="13">
        <v>200</v>
      </c>
      <c r="L8" s="12">
        <v>5</v>
      </c>
      <c r="M8">
        <f>평가등급[[#This Row],[기준점수]]*2</f>
        <v>10</v>
      </c>
      <c r="N8">
        <f>평가등급[[#This Row],[기준점수]]*1</f>
        <v>5</v>
      </c>
    </row>
    <row r="9" spans="1:14">
      <c r="A9" s="32">
        <v>0</v>
      </c>
      <c r="B9" s="33">
        <v>6</v>
      </c>
      <c r="C9" s="36">
        <f>성장성평가등급[[#This Row],[기준점수]]*2</f>
        <v>12</v>
      </c>
      <c r="D9" s="36">
        <f>성장성평가등급[[#This Row],[기준점수]]/2</f>
        <v>3</v>
      </c>
      <c r="F9" s="32">
        <v>0</v>
      </c>
      <c r="G9" s="33">
        <v>6</v>
      </c>
      <c r="H9" s="36">
        <f>수익성평가등급[[#This Row],[기준점수]]*2</f>
        <v>12</v>
      </c>
      <c r="I9" s="38">
        <f>수익성평가등급[[#This Row],[기준점수]]/2</f>
        <v>3</v>
      </c>
    </row>
    <row r="10" spans="1:14">
      <c r="A10" s="31">
        <f>A9+3</f>
        <v>3</v>
      </c>
      <c r="B10" s="12">
        <f>B9+1</f>
        <v>7</v>
      </c>
      <c r="C10" s="35">
        <f>성장성평가등급[[#This Row],[기준점수]]*2</f>
        <v>14</v>
      </c>
      <c r="D10" s="35">
        <f>성장성평가등급[[#This Row],[기준점수]]/2</f>
        <v>3.5</v>
      </c>
      <c r="F10" s="31">
        <f>F9+2</f>
        <v>2</v>
      </c>
      <c r="G10" s="12">
        <f>G9+1</f>
        <v>7</v>
      </c>
      <c r="H10" s="35">
        <f>수익성평가등급[[#This Row],[기준점수]]*2</f>
        <v>14</v>
      </c>
      <c r="I10" s="37">
        <f>수익성평가등급[[#This Row],[기준점수]]/2</f>
        <v>3.5</v>
      </c>
    </row>
    <row r="11" spans="1:14">
      <c r="A11" s="31">
        <f>A10+3</f>
        <v>6</v>
      </c>
      <c r="B11" s="12">
        <f>B10+1</f>
        <v>8</v>
      </c>
      <c r="C11" s="35">
        <f>성장성평가등급[[#This Row],[기준점수]]*2</f>
        <v>16</v>
      </c>
      <c r="D11" s="35">
        <f>성장성평가등급[[#This Row],[기준점수]]/2</f>
        <v>4</v>
      </c>
      <c r="F11" s="31">
        <f>F10+2</f>
        <v>4</v>
      </c>
      <c r="G11" s="12">
        <f>G10+1</f>
        <v>8</v>
      </c>
      <c r="H11" s="35">
        <f>수익성평가등급[[#This Row],[기준점수]]*2</f>
        <v>16</v>
      </c>
      <c r="I11" s="37">
        <f>수익성평가등급[[#This Row],[기준점수]]/2</f>
        <v>4</v>
      </c>
    </row>
    <row r="12" spans="1:14">
      <c r="A12" s="31">
        <f>A11+3</f>
        <v>9</v>
      </c>
      <c r="B12" s="12">
        <f>B11+1</f>
        <v>9</v>
      </c>
      <c r="C12" s="35">
        <f>성장성평가등급[[#This Row],[기준점수]]*2</f>
        <v>18</v>
      </c>
      <c r="D12" s="35">
        <f>성장성평가등급[[#This Row],[기준점수]]/2</f>
        <v>4.5</v>
      </c>
      <c r="F12" s="31">
        <f>F11+2</f>
        <v>6</v>
      </c>
      <c r="G12" s="12">
        <f>G11+1</f>
        <v>9</v>
      </c>
      <c r="H12" s="35">
        <f>수익성평가등급[[#This Row],[기준점수]]*2</f>
        <v>18</v>
      </c>
      <c r="I12" s="37">
        <f>수익성평가등급[[#This Row],[기준점수]]/2</f>
        <v>4.5</v>
      </c>
    </row>
    <row r="13" spans="1:14">
      <c r="A13" s="31">
        <f>A12+3</f>
        <v>12</v>
      </c>
      <c r="B13" s="12">
        <f>B12+1</f>
        <v>10</v>
      </c>
      <c r="C13" s="35">
        <f>성장성평가등급[[#This Row],[기준점수]]*2</f>
        <v>20</v>
      </c>
      <c r="D13" s="35">
        <f>성장성평가등급[[#This Row],[기준점수]]/2</f>
        <v>5</v>
      </c>
      <c r="F13" s="31">
        <f>F12+2</f>
        <v>8</v>
      </c>
      <c r="G13" s="12">
        <f>G12+1</f>
        <v>10</v>
      </c>
      <c r="H13" s="35">
        <f>수익성평가등급[[#This Row],[기준점수]]*2</f>
        <v>20</v>
      </c>
      <c r="I13" s="37">
        <f>수익성평가등급[[#This Row],[기준점수]]/2</f>
        <v>5</v>
      </c>
    </row>
  </sheetData>
  <phoneticPr fontId="1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444B24DDF5D6BD40839512AFB29956B8" ma:contentTypeVersion="2" ma:contentTypeDescription="새 문서를 만듭니다." ma:contentTypeScope="" ma:versionID="560a60abe50cab58620b6eaa2464cc23">
  <xsd:schema xmlns:xsd="http://www.w3.org/2001/XMLSchema" xmlns:xs="http://www.w3.org/2001/XMLSchema" xmlns:p="http://schemas.microsoft.com/office/2006/metadata/properties" xmlns:ns2="fefc4070-3341-49f6-96b0-807c89e0c0e6" targetNamespace="http://schemas.microsoft.com/office/2006/metadata/properties" ma:root="true" ma:fieldsID="415b1f44be3192e63d4e22b415baa7e8" ns2:_="">
    <xsd:import namespace="fefc4070-3341-49f6-96b0-807c89e0c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c4070-3341-49f6-96b0-807c89e0c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C84DD7-DBD2-4276-9CBD-E2CE0194A20A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fefc4070-3341-49f6-96b0-807c89e0c0e6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E9655FA-D0A5-42B9-85D9-308729CE2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7EF6-1858-4F91-A6B7-EEA88694A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fc4070-3341-49f6-96b0-807c89e0c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 지정된 범위</vt:lpstr>
      </vt:variant>
      <vt:variant>
        <vt:i4>12</vt:i4>
      </vt:variant>
    </vt:vector>
  </HeadingPairs>
  <TitlesOfParts>
    <vt:vector size="21" baseType="lpstr">
      <vt:lpstr>재무건전성평가 안내</vt:lpstr>
      <vt:lpstr>별지 8호 재무건전성 자체평가표</vt:lpstr>
      <vt:lpstr>별지 3호 매출성장률 확인서</vt:lpstr>
      <vt:lpstr>별지 4호 고용증가율 및 고용증가 확인서</vt:lpstr>
      <vt:lpstr>별지 5호 수출비중 확인서</vt:lpstr>
      <vt:lpstr>별지 6호 연구개발비 투자 확인서</vt:lpstr>
      <vt:lpstr>별지 7호 투자유치 실적 확인서</vt:lpstr>
      <vt:lpstr>산업평균비율</vt:lpstr>
      <vt:lpstr>평가등급</vt:lpstr>
      <vt:lpstr>'별지 3호 매출성장률 확인서'!Print_Area</vt:lpstr>
      <vt:lpstr>'별지 4호 고용증가율 및 고용증가 확인서'!Print_Area</vt:lpstr>
      <vt:lpstr>'별지 5호 수출비중 확인서'!Print_Area</vt:lpstr>
      <vt:lpstr>'별지 6호 연구개발비 투자 확인서'!Print_Area</vt:lpstr>
      <vt:lpstr>'별지 7호 투자유치 실적 확인서'!Print_Area</vt:lpstr>
      <vt:lpstr>'별지 8호 재무건전성 자체평가표'!Print_Area</vt:lpstr>
      <vt:lpstr>산업평균비율!Print_Area</vt:lpstr>
      <vt:lpstr>'재무건전성평가 안내'!Print_Area</vt:lpstr>
      <vt:lpstr>'별지 4호 고용증가율 및 고용증가 확인서'!표준산업분류</vt:lpstr>
      <vt:lpstr>'별지 5호 수출비중 확인서'!표준산업분류</vt:lpstr>
      <vt:lpstr>'별지 7호 투자유치 실적 확인서'!표준산업분류</vt:lpstr>
      <vt:lpstr>표준산업분류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2025-05-19T08:24:23Z</cp:lastPrinted>
  <dcterms:created xsi:type="dcterms:W3CDTF">2016-08-29T10:43:12Z</dcterms:created>
  <dcterms:modified xsi:type="dcterms:W3CDTF">2025-05-21T01:34:31Z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0x010100444B24DDF5D6BD40839512AFB29956B8</vt:lpwstr>
  </property>
</Properties>
</file>